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168" windowHeight="6780"/>
  </bookViews>
  <sheets>
    <sheet name="SoX equalizer" sheetId="7" r:id="rId1"/>
  </sheets>
  <calcPr calcId="145621"/>
</workbook>
</file>

<file path=xl/calcChain.xml><?xml version="1.0" encoding="utf-8"?>
<calcChain xmlns="http://schemas.openxmlformats.org/spreadsheetml/2006/main">
  <c r="B6" i="7" l="1"/>
  <c r="H6" i="7"/>
  <c r="K13" i="7" s="1"/>
  <c r="N6" i="7"/>
  <c r="T6" i="7"/>
  <c r="B7" i="7"/>
  <c r="H7" i="7"/>
  <c r="K7" i="7"/>
  <c r="H8" i="7" s="1"/>
  <c r="N7" i="7"/>
  <c r="Q7" i="7" s="1"/>
  <c r="T7" i="7"/>
  <c r="W7" i="7"/>
  <c r="T8" i="7" s="1"/>
  <c r="K8" i="7"/>
  <c r="N8" i="7"/>
  <c r="Q8" i="7"/>
  <c r="W8" i="7"/>
  <c r="K15" i="7"/>
  <c r="B19" i="7"/>
  <c r="G19" i="7"/>
  <c r="H19" i="7"/>
  <c r="M19" i="7"/>
  <c r="N19" i="7" s="1"/>
  <c r="S19" i="7"/>
  <c r="T19" i="7" s="1"/>
  <c r="B20" i="7"/>
  <c r="G20" i="7"/>
  <c r="H20" i="7"/>
  <c r="M20" i="7"/>
  <c r="N20" i="7"/>
  <c r="S20" i="7"/>
  <c r="T20" i="7"/>
  <c r="B21" i="7"/>
  <c r="G21" i="7"/>
  <c r="H21" i="7"/>
  <c r="M21" i="7"/>
  <c r="N21" i="7"/>
  <c r="S21" i="7"/>
  <c r="T21" i="7"/>
  <c r="B22" i="7"/>
  <c r="G22" i="7"/>
  <c r="H22" i="7"/>
  <c r="M22" i="7"/>
  <c r="N22" i="7"/>
  <c r="S22" i="7"/>
  <c r="T22" i="7"/>
  <c r="B23" i="7"/>
  <c r="G23" i="7"/>
  <c r="H23" i="7"/>
  <c r="M23" i="7"/>
  <c r="N23" i="7"/>
  <c r="S23" i="7"/>
  <c r="T23" i="7"/>
  <c r="B24" i="7"/>
  <c r="G24" i="7"/>
  <c r="H24" i="7"/>
  <c r="M24" i="7"/>
  <c r="N24" i="7"/>
  <c r="S24" i="7"/>
  <c r="T24" i="7"/>
  <c r="B25" i="7"/>
  <c r="G25" i="7"/>
  <c r="H25" i="7"/>
  <c r="M25" i="7"/>
  <c r="N25" i="7"/>
  <c r="S25" i="7"/>
  <c r="T25" i="7"/>
  <c r="B26" i="7"/>
  <c r="G26" i="7"/>
  <c r="H26" i="7"/>
  <c r="M26" i="7"/>
  <c r="N26" i="7"/>
  <c r="S26" i="7"/>
  <c r="T26" i="7"/>
  <c r="B27" i="7"/>
  <c r="G27" i="7"/>
  <c r="H27" i="7"/>
  <c r="M27" i="7"/>
  <c r="N27" i="7"/>
  <c r="S27" i="7"/>
  <c r="T27" i="7"/>
  <c r="B28" i="7"/>
  <c r="G28" i="7"/>
  <c r="H28" i="7"/>
  <c r="M28" i="7"/>
  <c r="N28" i="7"/>
  <c r="S28" i="7"/>
  <c r="T28" i="7"/>
  <c r="B29" i="7"/>
  <c r="G29" i="7"/>
  <c r="H29" i="7"/>
  <c r="M29" i="7"/>
  <c r="N29" i="7"/>
  <c r="S29" i="7"/>
  <c r="T29" i="7"/>
  <c r="B30" i="7"/>
  <c r="G30" i="7"/>
  <c r="H30" i="7"/>
  <c r="M30" i="7"/>
  <c r="N30" i="7"/>
  <c r="S30" i="7"/>
  <c r="T30" i="7"/>
  <c r="B31" i="7"/>
  <c r="G31" i="7"/>
  <c r="H31" i="7"/>
  <c r="M31" i="7"/>
  <c r="N31" i="7"/>
  <c r="S31" i="7"/>
  <c r="T31" i="7"/>
  <c r="B32" i="7"/>
  <c r="G32" i="7"/>
  <c r="H32" i="7"/>
  <c r="M32" i="7"/>
  <c r="N32" i="7"/>
  <c r="S32" i="7"/>
  <c r="T32" i="7"/>
  <c r="B33" i="7"/>
  <c r="G33" i="7"/>
  <c r="H33" i="7"/>
  <c r="M33" i="7"/>
  <c r="N33" i="7"/>
  <c r="S33" i="7"/>
  <c r="T33" i="7"/>
  <c r="B34" i="7"/>
  <c r="G34" i="7"/>
  <c r="H34" i="7"/>
  <c r="M34" i="7"/>
  <c r="N34" i="7"/>
  <c r="S34" i="7"/>
  <c r="T34" i="7"/>
  <c r="B35" i="7"/>
  <c r="G35" i="7"/>
  <c r="H35" i="7"/>
  <c r="M35" i="7"/>
  <c r="N35" i="7"/>
  <c r="S35" i="7"/>
  <c r="T35" i="7"/>
  <c r="B36" i="7"/>
  <c r="G36" i="7"/>
  <c r="H36" i="7"/>
  <c r="M36" i="7"/>
  <c r="N36" i="7"/>
  <c r="S36" i="7"/>
  <c r="T36" i="7"/>
  <c r="B37" i="7"/>
  <c r="G37" i="7"/>
  <c r="H37" i="7"/>
  <c r="M37" i="7"/>
  <c r="N37" i="7"/>
  <c r="S37" i="7"/>
  <c r="T37" i="7"/>
  <c r="B38" i="7"/>
  <c r="G38" i="7"/>
  <c r="H38" i="7"/>
  <c r="M38" i="7"/>
  <c r="N38" i="7"/>
  <c r="S38" i="7"/>
  <c r="T38" i="7"/>
  <c r="B39" i="7"/>
  <c r="G39" i="7"/>
  <c r="H39" i="7"/>
  <c r="M39" i="7"/>
  <c r="N39" i="7"/>
  <c r="S39" i="7"/>
  <c r="T39" i="7"/>
  <c r="B40" i="7"/>
  <c r="G40" i="7"/>
  <c r="H40" i="7"/>
  <c r="M40" i="7"/>
  <c r="N40" i="7"/>
  <c r="S40" i="7"/>
  <c r="T40" i="7"/>
  <c r="B41" i="7"/>
  <c r="G41" i="7"/>
  <c r="H41" i="7"/>
  <c r="M41" i="7"/>
  <c r="N41" i="7"/>
  <c r="S41" i="7"/>
  <c r="T41" i="7"/>
  <c r="B42" i="7"/>
  <c r="G42" i="7"/>
  <c r="H42" i="7"/>
  <c r="M42" i="7"/>
  <c r="N42" i="7"/>
  <c r="S42" i="7"/>
  <c r="T42" i="7"/>
  <c r="B43" i="7"/>
  <c r="G43" i="7"/>
  <c r="H43" i="7"/>
  <c r="M43" i="7"/>
  <c r="N43" i="7"/>
  <c r="S43" i="7"/>
  <c r="T43" i="7"/>
  <c r="B44" i="7"/>
  <c r="G44" i="7"/>
  <c r="H44" i="7"/>
  <c r="M44" i="7"/>
  <c r="N44" i="7"/>
  <c r="S44" i="7"/>
  <c r="T44" i="7"/>
  <c r="B45" i="7"/>
  <c r="G45" i="7"/>
  <c r="H45" i="7"/>
  <c r="M45" i="7"/>
  <c r="N45" i="7"/>
  <c r="S45" i="7"/>
  <c r="T45" i="7"/>
  <c r="B46" i="7"/>
  <c r="G46" i="7"/>
  <c r="H46" i="7"/>
  <c r="M46" i="7"/>
  <c r="N46" i="7"/>
  <c r="S46" i="7"/>
  <c r="T46" i="7"/>
  <c r="B47" i="7"/>
  <c r="G47" i="7"/>
  <c r="H47" i="7"/>
  <c r="M47" i="7"/>
  <c r="N47" i="7"/>
  <c r="S47" i="7"/>
  <c r="T47" i="7"/>
  <c r="B48" i="7"/>
  <c r="G48" i="7"/>
  <c r="H48" i="7"/>
  <c r="M48" i="7"/>
  <c r="N48" i="7"/>
  <c r="S48" i="7"/>
  <c r="T48" i="7"/>
  <c r="B49" i="7"/>
  <c r="G49" i="7"/>
  <c r="H49" i="7"/>
  <c r="M49" i="7"/>
  <c r="N49" i="7"/>
  <c r="S49" i="7"/>
  <c r="T49" i="7"/>
  <c r="W13" i="7" l="1"/>
  <c r="T15" i="7"/>
  <c r="T13" i="7"/>
  <c r="K14" i="7"/>
  <c r="H13" i="7"/>
  <c r="E7" i="7"/>
  <c r="B8" i="7" s="1"/>
  <c r="E8" i="7"/>
  <c r="B15" i="7" s="1"/>
  <c r="Q13" i="7"/>
  <c r="N14" i="7" s="1"/>
  <c r="N15" i="7"/>
  <c r="N13" i="7"/>
  <c r="Q15" i="7"/>
  <c r="E13" i="7"/>
  <c r="T14" i="7"/>
  <c r="H15" i="7"/>
  <c r="H14" i="7"/>
  <c r="Q14" i="7" l="1"/>
  <c r="O26" i="7" s="1"/>
  <c r="P26" i="7" s="1"/>
  <c r="E15" i="7"/>
  <c r="B13" i="7"/>
  <c r="B14" i="7"/>
  <c r="E14" i="7"/>
  <c r="O21" i="7"/>
  <c r="P21" i="7" s="1"/>
  <c r="O22" i="7"/>
  <c r="P22" i="7" s="1"/>
  <c r="O34" i="7"/>
  <c r="P34" i="7" s="1"/>
  <c r="O38" i="7"/>
  <c r="P38" i="7" s="1"/>
  <c r="O19" i="7"/>
  <c r="P19" i="7" s="1"/>
  <c r="O23" i="7"/>
  <c r="P23" i="7" s="1"/>
  <c r="O45" i="7"/>
  <c r="P45" i="7" s="1"/>
  <c r="O49" i="7"/>
  <c r="P49" i="7" s="1"/>
  <c r="O41" i="7"/>
  <c r="P41" i="7" s="1"/>
  <c r="O42" i="7"/>
  <c r="P42" i="7" s="1"/>
  <c r="O28" i="7"/>
  <c r="P28" i="7" s="1"/>
  <c r="O32" i="7"/>
  <c r="P32" i="7" s="1"/>
  <c r="O35" i="7"/>
  <c r="P35" i="7" s="1"/>
  <c r="O39" i="7"/>
  <c r="P39" i="7" s="1"/>
  <c r="O29" i="7"/>
  <c r="P29" i="7" s="1"/>
  <c r="O33" i="7"/>
  <c r="P33" i="7" s="1"/>
  <c r="I22" i="7"/>
  <c r="J22" i="7" s="1"/>
  <c r="I23" i="7"/>
  <c r="J23" i="7" s="1"/>
  <c r="I27" i="7"/>
  <c r="J27" i="7" s="1"/>
  <c r="I31" i="7"/>
  <c r="J31" i="7" s="1"/>
  <c r="I35" i="7"/>
  <c r="J35" i="7" s="1"/>
  <c r="I39" i="7"/>
  <c r="J39" i="7" s="1"/>
  <c r="I44" i="7"/>
  <c r="J44" i="7" s="1"/>
  <c r="I48" i="7"/>
  <c r="J48" i="7" s="1"/>
  <c r="I20" i="7"/>
  <c r="J20" i="7" s="1"/>
  <c r="I36" i="7"/>
  <c r="J36" i="7" s="1"/>
  <c r="I38" i="7"/>
  <c r="J38" i="7" s="1"/>
  <c r="I43" i="7"/>
  <c r="J43" i="7" s="1"/>
  <c r="I47" i="7"/>
  <c r="J47" i="7" s="1"/>
  <c r="I21" i="7"/>
  <c r="J21" i="7" s="1"/>
  <c r="I45" i="7"/>
  <c r="J45" i="7" s="1"/>
  <c r="I49" i="7"/>
  <c r="J49" i="7" s="1"/>
  <c r="I25" i="7"/>
  <c r="J25" i="7" s="1"/>
  <c r="I29" i="7"/>
  <c r="J29" i="7" s="1"/>
  <c r="I33" i="7"/>
  <c r="J33" i="7" s="1"/>
  <c r="I37" i="7"/>
  <c r="J37" i="7" s="1"/>
  <c r="I41" i="7"/>
  <c r="J41" i="7" s="1"/>
  <c r="I24" i="7"/>
  <c r="J24" i="7" s="1"/>
  <c r="I28" i="7"/>
  <c r="J28" i="7" s="1"/>
  <c r="I32" i="7"/>
  <c r="J32" i="7" s="1"/>
  <c r="I40" i="7"/>
  <c r="J40" i="7" s="1"/>
  <c r="I19" i="7"/>
  <c r="J19" i="7" s="1"/>
  <c r="I26" i="7"/>
  <c r="J26" i="7" s="1"/>
  <c r="I30" i="7"/>
  <c r="J30" i="7" s="1"/>
  <c r="I34" i="7"/>
  <c r="J34" i="7" s="1"/>
  <c r="I42" i="7"/>
  <c r="J42" i="7" s="1"/>
  <c r="I46" i="7"/>
  <c r="J46" i="7" s="1"/>
  <c r="W14" i="7"/>
  <c r="U29" i="7" s="1"/>
  <c r="V29" i="7" s="1"/>
  <c r="W15" i="7"/>
  <c r="U42" i="7" l="1"/>
  <c r="V42" i="7" s="1"/>
  <c r="U40" i="7"/>
  <c r="V40" i="7" s="1"/>
  <c r="U39" i="7"/>
  <c r="V39" i="7" s="1"/>
  <c r="U38" i="7"/>
  <c r="V38" i="7" s="1"/>
  <c r="U36" i="7"/>
  <c r="V36" i="7" s="1"/>
  <c r="U47" i="7"/>
  <c r="V47" i="7" s="1"/>
  <c r="U35" i="7"/>
  <c r="V35" i="7" s="1"/>
  <c r="U20" i="7"/>
  <c r="V20" i="7" s="1"/>
  <c r="U37" i="7"/>
  <c r="V37" i="7" s="1"/>
  <c r="U21" i="7"/>
  <c r="V21" i="7" s="1"/>
  <c r="O47" i="7"/>
  <c r="P47" i="7" s="1"/>
  <c r="O40" i="7"/>
  <c r="P40" i="7" s="1"/>
  <c r="O24" i="7"/>
  <c r="P24" i="7" s="1"/>
  <c r="O37" i="7"/>
  <c r="P37" i="7" s="1"/>
  <c r="O31" i="7"/>
  <c r="P31" i="7" s="1"/>
  <c r="O48" i="7"/>
  <c r="P48" i="7" s="1"/>
  <c r="O30" i="7"/>
  <c r="P30" i="7" s="1"/>
  <c r="C19" i="7"/>
  <c r="D19" i="7" s="1"/>
  <c r="C20" i="7"/>
  <c r="D20" i="7" s="1"/>
  <c r="C24" i="7"/>
  <c r="D24" i="7" s="1"/>
  <c r="C28" i="7"/>
  <c r="D28" i="7" s="1"/>
  <c r="Y28" i="7" s="1"/>
  <c r="C32" i="7"/>
  <c r="D32" i="7" s="1"/>
  <c r="Y32" i="7" s="1"/>
  <c r="C36" i="7"/>
  <c r="D36" i="7" s="1"/>
  <c r="C40" i="7"/>
  <c r="D40" i="7" s="1"/>
  <c r="C44" i="7"/>
  <c r="D44" i="7" s="1"/>
  <c r="C48" i="7"/>
  <c r="D48" i="7" s="1"/>
  <c r="Y48" i="7" s="1"/>
  <c r="C23" i="7"/>
  <c r="D23" i="7" s="1"/>
  <c r="C35" i="7"/>
  <c r="D35" i="7" s="1"/>
  <c r="C43" i="7"/>
  <c r="D43" i="7" s="1"/>
  <c r="C26" i="7"/>
  <c r="D26" i="7" s="1"/>
  <c r="C34" i="7"/>
  <c r="D34" i="7" s="1"/>
  <c r="C38" i="7"/>
  <c r="D38" i="7" s="1"/>
  <c r="C42" i="7"/>
  <c r="D42" i="7" s="1"/>
  <c r="Y42" i="7" s="1"/>
  <c r="C46" i="7"/>
  <c r="D46" i="7" s="1"/>
  <c r="Y46" i="7" s="1"/>
  <c r="C21" i="7"/>
  <c r="D21" i="7" s="1"/>
  <c r="Y21" i="7" s="1"/>
  <c r="C45" i="7"/>
  <c r="D45" i="7" s="1"/>
  <c r="C49" i="7"/>
  <c r="D49" i="7" s="1"/>
  <c r="Y49" i="7" s="1"/>
  <c r="C22" i="7"/>
  <c r="D22" i="7" s="1"/>
  <c r="Y22" i="7" s="1"/>
  <c r="C25" i="7"/>
  <c r="D25" i="7" s="1"/>
  <c r="C27" i="7"/>
  <c r="D27" i="7" s="1"/>
  <c r="C29" i="7"/>
  <c r="D29" i="7" s="1"/>
  <c r="Y29" i="7" s="1"/>
  <c r="C31" i="7"/>
  <c r="D31" i="7" s="1"/>
  <c r="Y31" i="7" s="1"/>
  <c r="C33" i="7"/>
  <c r="D33" i="7" s="1"/>
  <c r="C37" i="7"/>
  <c r="D37" i="7" s="1"/>
  <c r="C39" i="7"/>
  <c r="D39" i="7" s="1"/>
  <c r="C41" i="7"/>
  <c r="D41" i="7" s="1"/>
  <c r="Y41" i="7" s="1"/>
  <c r="C47" i="7"/>
  <c r="D47" i="7" s="1"/>
  <c r="C30" i="7"/>
  <c r="D30" i="7" s="1"/>
  <c r="U34" i="7"/>
  <c r="V34" i="7" s="1"/>
  <c r="U22" i="7"/>
  <c r="V22" i="7" s="1"/>
  <c r="U30" i="7"/>
  <c r="V30" i="7" s="1"/>
  <c r="U43" i="7"/>
  <c r="V43" i="7" s="1"/>
  <c r="U31" i="7"/>
  <c r="V31" i="7" s="1"/>
  <c r="U48" i="7"/>
  <c r="V48" i="7" s="1"/>
  <c r="U33" i="7"/>
  <c r="V33" i="7" s="1"/>
  <c r="U19" i="7"/>
  <c r="V19" i="7" s="1"/>
  <c r="U28" i="7"/>
  <c r="V28" i="7" s="1"/>
  <c r="U24" i="7"/>
  <c r="V24" i="7" s="1"/>
  <c r="U23" i="7"/>
  <c r="V23" i="7" s="1"/>
  <c r="U41" i="7"/>
  <c r="V41" i="7" s="1"/>
  <c r="U25" i="7"/>
  <c r="V25" i="7" s="1"/>
  <c r="U45" i="7"/>
  <c r="V45" i="7" s="1"/>
  <c r="O46" i="7"/>
  <c r="P46" i="7" s="1"/>
  <c r="O43" i="7"/>
  <c r="P43" i="7" s="1"/>
  <c r="O36" i="7"/>
  <c r="P36" i="7" s="1"/>
  <c r="O20" i="7"/>
  <c r="P20" i="7" s="1"/>
  <c r="O25" i="7"/>
  <c r="P25" i="7" s="1"/>
  <c r="O27" i="7"/>
  <c r="P27" i="7" s="1"/>
  <c r="O44" i="7"/>
  <c r="P44" i="7" s="1"/>
  <c r="U32" i="7"/>
  <c r="V32" i="7" s="1"/>
  <c r="U46" i="7"/>
  <c r="V46" i="7" s="1"/>
  <c r="U26" i="7"/>
  <c r="V26" i="7" s="1"/>
  <c r="U49" i="7"/>
  <c r="V49" i="7" s="1"/>
  <c r="U27" i="7"/>
  <c r="V27" i="7" s="1"/>
  <c r="U44" i="7"/>
  <c r="V44" i="7" s="1"/>
  <c r="Y26" i="7" l="1"/>
  <c r="Y44" i="7"/>
  <c r="Y47" i="7"/>
  <c r="Y33" i="7"/>
  <c r="Y25" i="7"/>
  <c r="Y34" i="7"/>
  <c r="Y23" i="7"/>
  <c r="Y36" i="7"/>
  <c r="Y20" i="7"/>
  <c r="Y19" i="7"/>
  <c r="Y39" i="7"/>
  <c r="Y43" i="7"/>
  <c r="Y30" i="7"/>
  <c r="Y37" i="7"/>
  <c r="Y27" i="7"/>
  <c r="Y45" i="7"/>
  <c r="Y38" i="7"/>
  <c r="Y35" i="7"/>
  <c r="Y40" i="7"/>
  <c r="Y24" i="7"/>
</calcChain>
</file>

<file path=xl/sharedStrings.xml><?xml version="1.0" encoding="utf-8"?>
<sst xmlns="http://schemas.openxmlformats.org/spreadsheetml/2006/main" count="91" uniqueCount="28">
  <si>
    <t>freq</t>
  </si>
  <si>
    <t>omega</t>
  </si>
  <si>
    <t>Fs = sampling freq. =</t>
  </si>
  <si>
    <t>f0 = freq. Caratt. =</t>
  </si>
  <si>
    <t>S = shelf slope =</t>
  </si>
  <si>
    <t>Hz</t>
  </si>
  <si>
    <t>dB</t>
  </si>
  <si>
    <t>G = gain =</t>
  </si>
  <si>
    <t>0,3……1</t>
  </si>
  <si>
    <t>A =</t>
  </si>
  <si>
    <t>w0 =</t>
  </si>
  <si>
    <t>alfa =</t>
  </si>
  <si>
    <t>sen w0 =</t>
  </si>
  <si>
    <t>cos w0 =</t>
  </si>
  <si>
    <t>a0 =</t>
  </si>
  <si>
    <t>HighShelf</t>
  </si>
  <si>
    <t>LowShelf</t>
  </si>
  <si>
    <t>H(f)</t>
  </si>
  <si>
    <t>dB H(f)</t>
  </si>
  <si>
    <t>b0/a0 =</t>
  </si>
  <si>
    <t>b1/a0 =</t>
  </si>
  <si>
    <t>b2/a0 =</t>
  </si>
  <si>
    <t>a1/a0 =</t>
  </si>
  <si>
    <t>a2/a0 =</t>
  </si>
  <si>
    <t>Equalizer 1</t>
  </si>
  <si>
    <t>Equalizer 2</t>
  </si>
  <si>
    <t>Totale dB H(f)</t>
  </si>
  <si>
    <t>Q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</si>
</sst>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3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0" fontId="1" fillId="0" borderId="0" xfId="0" applyFont="1" applyFill="1" applyAlignment="1">
      <alignment horizontal="center"/>
    </xf>
    <xf numFmtId="169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2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e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SoX Equalizer</a:t>
            </a:r>
          </a:p>
        </c:rich>
      </c:tx>
      <c:layout>
        <c:manualLayout>
          <c:xMode val="edge"/>
          <c:yMode val="edge"/>
          <c:x val="0.43923993818414947"/>
          <c:y val="2.80970976226971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998691286046803E-2"/>
          <c:y val="0.18518541614959511"/>
          <c:w val="0.8900209566606182"/>
          <c:h val="0.688378891756081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'SoX equalizer'!$A$11:$E$11</c:f>
              <c:strCache>
                <c:ptCount val="1"/>
                <c:pt idx="0">
                  <c:v>LowShelf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'SoX equalizer'!$A$19:$A$49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xVal>
          <c:yVal>
            <c:numRef>
              <c:f>'SoX equalizer'!$D$19:$D$49</c:f>
              <c:numCache>
                <c:formatCode>0.0</c:formatCode>
                <c:ptCount val="31"/>
                <c:pt idx="0">
                  <c:v>7.9899844317431459</c:v>
                </c:pt>
                <c:pt idx="1">
                  <c:v>7.9756038828306703</c:v>
                </c:pt>
                <c:pt idx="2">
                  <c:v>7.9388688829001222</c:v>
                </c:pt>
                <c:pt idx="3">
                  <c:v>7.8434620070901415</c:v>
                </c:pt>
                <c:pt idx="4">
                  <c:v>7.6308369547607136</c:v>
                </c:pt>
                <c:pt idx="5">
                  <c:v>7.1432469782884951</c:v>
                </c:pt>
                <c:pt idx="6">
                  <c:v>6.1471990626295892</c:v>
                </c:pt>
                <c:pt idx="7">
                  <c:v>4.7058567163089124</c:v>
                </c:pt>
                <c:pt idx="8">
                  <c:v>3.0605914572055299</c:v>
                </c:pt>
                <c:pt idx="9">
                  <c:v>1.5643443252897278</c:v>
                </c:pt>
                <c:pt idx="10">
                  <c:v>0.7430119167048459</c:v>
                </c:pt>
                <c:pt idx="11">
                  <c:v>0.32633044052653604</c:v>
                </c:pt>
                <c:pt idx="12">
                  <c:v>0.13355482172281513</c:v>
                </c:pt>
                <c:pt idx="13">
                  <c:v>5.2017541524378701E-2</c:v>
                </c:pt>
                <c:pt idx="14">
                  <c:v>2.1397392635615207E-2</c:v>
                </c:pt>
                <c:pt idx="15">
                  <c:v>8.4983754687070392E-3</c:v>
                </c:pt>
                <c:pt idx="16">
                  <c:v>3.2657527699945636E-3</c:v>
                </c:pt>
                <c:pt idx="17">
                  <c:v>1.3348001071466671E-3</c:v>
                </c:pt>
                <c:pt idx="18">
                  <c:v>5.4471904395588877E-4</c:v>
                </c:pt>
                <c:pt idx="19">
                  <c:v>2.0156291928426649E-4</c:v>
                </c:pt>
                <c:pt idx="20">
                  <c:v>8.1754956646681051E-5</c:v>
                </c:pt>
                <c:pt idx="21">
                  <c:v>3.2974962841253151E-5</c:v>
                </c:pt>
                <c:pt idx="22">
                  <c:v>1.2755603566869536E-5</c:v>
                </c:pt>
                <c:pt idx="23">
                  <c:v>4.701972894281155E-6</c:v>
                </c:pt>
                <c:pt idx="24">
                  <c:v>1.8065444846867917E-6</c:v>
                </c:pt>
                <c:pt idx="25">
                  <c:v>6.4363695119975024E-7</c:v>
                </c:pt>
                <c:pt idx="26">
                  <c:v>2.0526634480217274E-7</c:v>
                </c:pt>
                <c:pt idx="27">
                  <c:v>6.2215061702892941E-8</c:v>
                </c:pt>
                <c:pt idx="28">
                  <c:v>1.4842498262456638E-8</c:v>
                </c:pt>
                <c:pt idx="29">
                  <c:v>1.5475469322220539E-9</c:v>
                </c:pt>
                <c:pt idx="30">
                  <c:v>1.6204558747946317E-11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'SoX equalizer'!$G$11:$K$11</c:f>
              <c:strCache>
                <c:ptCount val="1"/>
                <c:pt idx="0">
                  <c:v>HighShelf</c:v>
                </c:pt>
              </c:strCache>
            </c:strRef>
          </c:tx>
          <c:spPr>
            <a:ln w="254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'SoX equalizer'!$A$19:$A$49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xVal>
          <c:yVal>
            <c:numRef>
              <c:f>'SoX equalizer'!$J$19:$J$49</c:f>
              <c:numCache>
                <c:formatCode>0.0</c:formatCode>
                <c:ptCount val="31"/>
                <c:pt idx="0">
                  <c:v>-1.1293701838723714E-9</c:v>
                </c:pt>
                <c:pt idx="1">
                  <c:v>-2.7571645910531664E-9</c:v>
                </c:pt>
                <c:pt idx="2">
                  <c:v>-6.9492928133058286E-9</c:v>
                </c:pt>
                <c:pt idx="3">
                  <c:v>-1.806911774614306E-8</c:v>
                </c:pt>
                <c:pt idx="4">
                  <c:v>-4.4114286403985865E-8</c:v>
                </c:pt>
                <c:pt idx="5">
                  <c:v>-1.1118981394323146E-7</c:v>
                </c:pt>
                <c:pt idx="6">
                  <c:v>-2.8911447674965974E-7</c:v>
                </c:pt>
                <c:pt idx="7">
                  <c:v>-7.058628805863483E-7</c:v>
                </c:pt>
                <c:pt idx="8">
                  <c:v>-1.7233626727510323E-6</c:v>
                </c:pt>
                <c:pt idx="9">
                  <c:v>-4.6264218608634404E-6</c:v>
                </c:pt>
                <c:pt idx="10">
                  <c:v>-1.1296037528783588E-5</c:v>
                </c:pt>
                <c:pt idx="11">
                  <c:v>-2.7582187470012815E-5</c:v>
                </c:pt>
                <c:pt idx="12">
                  <c:v>-6.9535976399940166E-5</c:v>
                </c:pt>
                <c:pt idx="13">
                  <c:v>-1.8086784113471191E-4</c:v>
                </c:pt>
                <c:pt idx="14">
                  <c:v>-4.4178233776941844E-4</c:v>
                </c:pt>
                <c:pt idx="15">
                  <c:v>-1.11422756364518E-3</c:v>
                </c:pt>
                <c:pt idx="16">
                  <c:v>-2.8992927559312693E-3</c:v>
                </c:pt>
                <c:pt idx="17">
                  <c:v>-7.0805318903970548E-3</c:v>
                </c:pt>
                <c:pt idx="18">
                  <c:v>-1.7262373391304656E-2</c:v>
                </c:pt>
                <c:pt idx="19">
                  <c:v>-4.5966663343370337E-2</c:v>
                </c:pt>
                <c:pt idx="20">
                  <c:v>-0.10957986878713913</c:v>
                </c:pt>
                <c:pt idx="21">
                  <c:v>-0.25104055437931866</c:v>
                </c:pt>
                <c:pt idx="22">
                  <c:v>-0.5402723794875246</c:v>
                </c:pt>
                <c:pt idx="23">
                  <c:v>-1.00000000000002</c:v>
                </c:pt>
                <c:pt idx="24">
                  <c:v>-1.4432970885064875</c:v>
                </c:pt>
                <c:pt idx="25">
                  <c:v>-1.7577706363264445</c:v>
                </c:pt>
                <c:pt idx="26">
                  <c:v>-1.9156915137794521</c:v>
                </c:pt>
                <c:pt idx="27">
                  <c:v>-1.9736598925923636</c:v>
                </c:pt>
                <c:pt idx="28">
                  <c:v>-1.9936513366196964</c:v>
                </c:pt>
                <c:pt idx="29">
                  <c:v>-1.9993361387555921</c:v>
                </c:pt>
                <c:pt idx="30">
                  <c:v>-1.9999930474154111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'SoX equalizer'!$M$11:$Q$11</c:f>
              <c:strCache>
                <c:ptCount val="1"/>
                <c:pt idx="0">
                  <c:v>Equalizer 1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'SoX equalizer'!$A$19:$A$49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xVal>
          <c:yVal>
            <c:numRef>
              <c:f>'SoX equalizer'!$P$19:$P$49</c:f>
              <c:numCache>
                <c:formatCode>0.0</c:formatCode>
                <c:ptCount val="31"/>
                <c:pt idx="0">
                  <c:v>0.49934698597890098</c:v>
                </c:pt>
                <c:pt idx="1">
                  <c:v>0.78430635080565747</c:v>
                </c:pt>
                <c:pt idx="2">
                  <c:v>1.2550446796672348</c:v>
                </c:pt>
                <c:pt idx="3">
                  <c:v>2.0470589864387323</c:v>
                </c:pt>
                <c:pt idx="4">
                  <c:v>3.2407639283512739</c:v>
                </c:pt>
                <c:pt idx="5">
                  <c:v>5.1967030444642637</c:v>
                </c:pt>
                <c:pt idx="6">
                  <c:v>8.1200889905942368</c:v>
                </c:pt>
                <c:pt idx="7">
                  <c:v>9.9999997761732757</c:v>
                </c:pt>
                <c:pt idx="8">
                  <c:v>8.1200442967076008</c:v>
                </c:pt>
                <c:pt idx="9">
                  <c:v>5.1139512505761981</c:v>
                </c:pt>
                <c:pt idx="10">
                  <c:v>3.2405099642189232</c:v>
                </c:pt>
                <c:pt idx="11">
                  <c:v>2.0467452410121663</c:v>
                </c:pt>
                <c:pt idx="12">
                  <c:v>1.2747792482564217</c:v>
                </c:pt>
                <c:pt idx="13">
                  <c:v>0.78392801675023693</c:v>
                </c:pt>
                <c:pt idx="14">
                  <c:v>0.49895414128731652</c:v>
                </c:pt>
                <c:pt idx="15">
                  <c:v>0.31300191583553744</c:v>
                </c:pt>
                <c:pt idx="16">
                  <c:v>0.19348866011212057</c:v>
                </c:pt>
                <c:pt idx="17">
                  <c:v>0.12350557489441685</c:v>
                </c:pt>
                <c:pt idx="18">
                  <c:v>7.882014874229501E-2</c:v>
                </c:pt>
                <c:pt idx="19">
                  <c:v>4.7914316339703528E-2</c:v>
                </c:pt>
                <c:pt idx="20">
                  <c:v>3.0503858395661096E-2</c:v>
                </c:pt>
                <c:pt idx="21">
                  <c:v>1.9368088034483855E-2</c:v>
                </c:pt>
                <c:pt idx="22">
                  <c:v>1.204418836049111E-2</c:v>
                </c:pt>
                <c:pt idx="23">
                  <c:v>7.3117873587046738E-3</c:v>
                </c:pt>
                <c:pt idx="24">
                  <c:v>4.5319205392162264E-3</c:v>
                </c:pt>
                <c:pt idx="25">
                  <c:v>2.7049651623974784E-3</c:v>
                </c:pt>
                <c:pt idx="26">
                  <c:v>1.5275283064092528E-3</c:v>
                </c:pt>
                <c:pt idx="27">
                  <c:v>8.4095326679071969E-4</c:v>
                </c:pt>
                <c:pt idx="28">
                  <c:v>4.1074626779540675E-4</c:v>
                </c:pt>
                <c:pt idx="29">
                  <c:v>1.326292799393972E-4</c:v>
                </c:pt>
                <c:pt idx="30">
                  <c:v>1.3570636351847663E-5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'SoX equalizer'!$S$11:$W$11</c:f>
              <c:strCache>
                <c:ptCount val="1"/>
                <c:pt idx="0">
                  <c:v>Equalizer 2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'SoX equalizer'!$A$19:$A$49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xVal>
          <c:yVal>
            <c:numRef>
              <c:f>'SoX equalizer'!$V$19:$V$49</c:f>
              <c:numCache>
                <c:formatCode>0.0</c:formatCode>
                <c:ptCount val="31"/>
                <c:pt idx="0">
                  <c:v>-8.6962205319261943E-5</c:v>
                </c:pt>
                <c:pt idx="1">
                  <c:v>-1.3588175541117217E-4</c:v>
                </c:pt>
                <c:pt idx="2">
                  <c:v>-2.1573445111061431E-4</c:v>
                </c:pt>
                <c:pt idx="3">
                  <c:v>-3.478940084423864E-4</c:v>
                </c:pt>
                <c:pt idx="4">
                  <c:v>-5.4363734213581417E-4</c:v>
                </c:pt>
                <c:pt idx="5">
                  <c:v>-8.632158658264178E-4</c:v>
                </c:pt>
                <c:pt idx="6">
                  <c:v>-1.3922990400814259E-3</c:v>
                </c:pt>
                <c:pt idx="7">
                  <c:v>-2.1763145427561815E-3</c:v>
                </c:pt>
                <c:pt idx="8">
                  <c:v>-3.4025601077781156E-3</c:v>
                </c:pt>
                <c:pt idx="9">
                  <c:v>-5.5807649738048651E-3</c:v>
                </c:pt>
                <c:pt idx="10">
                  <c:v>-8.7335034429460584E-3</c:v>
                </c:pt>
                <c:pt idx="11">
                  <c:v>-1.3679201947862157E-2</c:v>
                </c:pt>
                <c:pt idx="12">
                  <c:v>-2.180288410987127E-2</c:v>
                </c:pt>
                <c:pt idx="13">
                  <c:v>-3.5385974324060189E-2</c:v>
                </c:pt>
                <c:pt idx="14">
                  <c:v>-5.5819970052049681E-2</c:v>
                </c:pt>
                <c:pt idx="15">
                  <c:v>-8.9989411542267875E-2</c:v>
                </c:pt>
                <c:pt idx="16">
                  <c:v>-0.14874392476887344</c:v>
                </c:pt>
                <c:pt idx="17">
                  <c:v>-0.24070587378356584</c:v>
                </c:pt>
                <c:pt idx="18">
                  <c:v>-0.39555343286894629</c:v>
                </c:pt>
                <c:pt idx="19">
                  <c:v>-0.6974991599369329</c:v>
                </c:pt>
                <c:pt idx="20">
                  <c:v>-1.1581593770010354</c:v>
                </c:pt>
                <c:pt idx="21">
                  <c:v>-1.7504778627372817</c:v>
                </c:pt>
                <c:pt idx="22">
                  <c:v>-1.9797041549537322</c:v>
                </c:pt>
                <c:pt idx="23">
                  <c:v>-1.4575828827229254</c:v>
                </c:pt>
                <c:pt idx="24">
                  <c:v>-0.87802971377005545</c:v>
                </c:pt>
                <c:pt idx="25">
                  <c:v>-0.48629902804087954</c:v>
                </c:pt>
                <c:pt idx="26">
                  <c:v>-0.25677792135068184</c:v>
                </c:pt>
                <c:pt idx="27">
                  <c:v>-0.13518703941418578</c:v>
                </c:pt>
                <c:pt idx="28">
                  <c:v>-6.4094087727970206E-2</c:v>
                </c:pt>
                <c:pt idx="29">
                  <c:v>-2.0288708598829905E-2</c:v>
                </c:pt>
                <c:pt idx="30">
                  <c:v>-2.0580651069347475E-3</c:v>
                </c:pt>
              </c:numCache>
            </c:numRef>
          </c:yVal>
          <c:smooth val="1"/>
        </c:ser>
        <c:ser>
          <c:idx val="4"/>
          <c:order val="4"/>
          <c:tx>
            <c:v>Totale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'SoX equalizer'!$A$19:$A$49</c:f>
              <c:numCache>
                <c:formatCode>General</c:formatCode>
                <c:ptCount val="31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</c:numCache>
            </c:numRef>
          </c:xVal>
          <c:yVal>
            <c:numRef>
              <c:f>'SoX equalizer'!$Y$19:$Y$49</c:f>
              <c:numCache>
                <c:formatCode>0.0</c:formatCode>
                <c:ptCount val="31"/>
                <c:pt idx="0">
                  <c:v>8.4892444543873573</c:v>
                </c:pt>
                <c:pt idx="1">
                  <c:v>8.7597743491237523</c:v>
                </c:pt>
                <c:pt idx="2">
                  <c:v>9.1936978211669533</c:v>
                </c:pt>
                <c:pt idx="3">
                  <c:v>9.890173081451314</c:v>
                </c:pt>
                <c:pt idx="4">
                  <c:v>10.871057201655566</c:v>
                </c:pt>
                <c:pt idx="5">
                  <c:v>12.339086695697118</c:v>
                </c:pt>
                <c:pt idx="6">
                  <c:v>14.265895465069269</c:v>
                </c:pt>
                <c:pt idx="7">
                  <c:v>14.703679472076551</c:v>
                </c:pt>
                <c:pt idx="8">
                  <c:v>11.177231470442679</c:v>
                </c:pt>
                <c:pt idx="9">
                  <c:v>6.6727101844702608</c:v>
                </c:pt>
                <c:pt idx="10">
                  <c:v>3.9747770814432943</c:v>
                </c:pt>
                <c:pt idx="11">
                  <c:v>2.3593688974033702</c:v>
                </c:pt>
                <c:pt idx="12">
                  <c:v>1.3864616498929658</c:v>
                </c:pt>
                <c:pt idx="13">
                  <c:v>0.80037871610942068</c:v>
                </c:pt>
                <c:pt idx="14">
                  <c:v>0.46408978153311259</c:v>
                </c:pt>
                <c:pt idx="15">
                  <c:v>0.23039665219833144</c:v>
                </c:pt>
                <c:pt idx="16">
                  <c:v>4.5111195357310424E-2</c:v>
                </c:pt>
                <c:pt idx="17">
                  <c:v>-0.12294603067239937</c:v>
                </c:pt>
                <c:pt idx="18">
                  <c:v>-0.33345093847400004</c:v>
                </c:pt>
                <c:pt idx="19">
                  <c:v>-0.69534994402131545</c:v>
                </c:pt>
                <c:pt idx="20">
                  <c:v>-1.2371536324358667</c:v>
                </c:pt>
                <c:pt idx="21">
                  <c:v>-1.9821173541192751</c:v>
                </c:pt>
                <c:pt idx="22">
                  <c:v>-2.5079195904771989</c:v>
                </c:pt>
                <c:pt idx="23">
                  <c:v>-2.4502663933913462</c:v>
                </c:pt>
                <c:pt idx="24">
                  <c:v>-2.3167930751928418</c:v>
                </c:pt>
                <c:pt idx="25">
                  <c:v>-2.2413640555679755</c:v>
                </c:pt>
                <c:pt idx="26">
                  <c:v>-2.1709417015573798</c:v>
                </c:pt>
                <c:pt idx="27">
                  <c:v>-2.1080059165246969</c:v>
                </c:pt>
                <c:pt idx="28">
                  <c:v>-2.057334663237373</c:v>
                </c:pt>
                <c:pt idx="29">
                  <c:v>-2.0194922165269356</c:v>
                </c:pt>
                <c:pt idx="30">
                  <c:v>-2.0020375418697895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70880"/>
        <c:axId val="70185344"/>
      </c:scatterChart>
      <c:valAx>
        <c:axId val="70170880"/>
        <c:scaling>
          <c:logBase val="10"/>
          <c:orientation val="minMax"/>
          <c:max val="20000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Hz</a:t>
                </a:r>
              </a:p>
            </c:rich>
          </c:tx>
          <c:layout>
            <c:manualLayout>
              <c:xMode val="edge"/>
              <c:yMode val="edge"/>
              <c:x val="0.50848641993806487"/>
              <c:y val="0.931035643952102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0185344"/>
        <c:crossesAt val="-20"/>
        <c:crossBetween val="midCat"/>
      </c:valAx>
      <c:valAx>
        <c:axId val="70185344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dB</a:t>
                </a:r>
              </a:p>
            </c:rich>
          </c:tx>
          <c:layout>
            <c:manualLayout>
              <c:xMode val="edge"/>
              <c:yMode val="edge"/>
              <c:x val="1.2898854444356785E-2"/>
              <c:y val="0.5083020388106127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0170880"/>
        <c:crosses val="autoZero"/>
        <c:crossBetween val="midCat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920589438399946"/>
          <c:y val="0.10983410888872537"/>
          <c:w val="0.45960655046471277"/>
          <c:h val="3.95913648319824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12</xdr:row>
      <xdr:rowOff>0</xdr:rowOff>
    </xdr:from>
    <xdr:to>
      <xdr:col>23</xdr:col>
      <xdr:colOff>0</xdr:colOff>
      <xdr:row>50</xdr:row>
      <xdr:rowOff>10160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4"/>
  <sheetViews>
    <sheetView tabSelected="1" zoomScale="75" workbookViewId="0">
      <selection activeCell="Y10" sqref="Y10"/>
    </sheetView>
  </sheetViews>
  <sheetFormatPr defaultRowHeight="13.2" x14ac:dyDescent="0.25"/>
  <cols>
    <col min="1" max="1" width="8.6640625" customWidth="1"/>
    <col min="2" max="3" width="10.6640625" customWidth="1"/>
    <col min="4" max="4" width="8.6640625" customWidth="1"/>
    <col min="5" max="5" width="10.6640625" customWidth="1"/>
    <col min="6" max="7" width="8.6640625" customWidth="1"/>
    <col min="8" max="9" width="10.6640625" customWidth="1"/>
    <col min="10" max="10" width="8.6640625" customWidth="1"/>
    <col min="11" max="11" width="10.6640625" customWidth="1"/>
    <col min="12" max="13" width="8.6640625" customWidth="1"/>
    <col min="14" max="15" width="10.6640625" customWidth="1"/>
    <col min="16" max="16" width="8.6640625" customWidth="1"/>
    <col min="17" max="17" width="10.6640625" customWidth="1"/>
    <col min="18" max="19" width="8.6640625" customWidth="1"/>
    <col min="20" max="21" width="10.6640625" customWidth="1"/>
    <col min="22" max="22" width="8.6640625" customWidth="1"/>
    <col min="23" max="23" width="10.6640625" customWidth="1"/>
    <col min="24" max="24" width="8.6640625" customWidth="1"/>
    <col min="25" max="25" width="13.44140625" bestFit="1" customWidth="1"/>
  </cols>
  <sheetData>
    <row r="2" spans="1:23" x14ac:dyDescent="0.25">
      <c r="B2" s="3" t="s">
        <v>2</v>
      </c>
      <c r="C2" s="9">
        <v>44100</v>
      </c>
      <c r="D2" t="s">
        <v>5</v>
      </c>
      <c r="G2" s="3"/>
    </row>
    <row r="3" spans="1:23" x14ac:dyDescent="0.25">
      <c r="B3" s="3" t="s">
        <v>3</v>
      </c>
      <c r="C3" s="10">
        <v>110</v>
      </c>
      <c r="D3" t="s">
        <v>5</v>
      </c>
      <c r="H3" s="3" t="s">
        <v>3</v>
      </c>
      <c r="I3" s="11">
        <v>4000</v>
      </c>
      <c r="J3" t="s">
        <v>5</v>
      </c>
      <c r="N3" s="3" t="s">
        <v>3</v>
      </c>
      <c r="O3" s="13">
        <v>100</v>
      </c>
      <c r="P3" t="s">
        <v>5</v>
      </c>
      <c r="T3" s="3" t="s">
        <v>3</v>
      </c>
      <c r="U3" s="12">
        <v>3000</v>
      </c>
      <c r="V3" t="s">
        <v>5</v>
      </c>
    </row>
    <row r="4" spans="1:23" x14ac:dyDescent="0.25">
      <c r="B4" s="3" t="s">
        <v>7</v>
      </c>
      <c r="C4" s="10">
        <v>8</v>
      </c>
      <c r="D4" t="s">
        <v>6</v>
      </c>
      <c r="H4" s="3" t="s">
        <v>7</v>
      </c>
      <c r="I4" s="11">
        <v>-2</v>
      </c>
      <c r="J4" t="s">
        <v>6</v>
      </c>
      <c r="N4" s="3" t="s">
        <v>7</v>
      </c>
      <c r="O4" s="13">
        <v>10</v>
      </c>
      <c r="P4" t="s">
        <v>6</v>
      </c>
      <c r="T4" s="3" t="s">
        <v>7</v>
      </c>
      <c r="U4" s="12">
        <v>-2</v>
      </c>
      <c r="V4" t="s">
        <v>6</v>
      </c>
    </row>
    <row r="5" spans="1:23" x14ac:dyDescent="0.25">
      <c r="B5" s="3" t="s">
        <v>4</v>
      </c>
      <c r="C5" s="10">
        <v>1</v>
      </c>
      <c r="D5" s="4" t="s">
        <v>8</v>
      </c>
      <c r="H5" s="3" t="s">
        <v>4</v>
      </c>
      <c r="I5" s="11">
        <v>1</v>
      </c>
      <c r="J5" s="4" t="s">
        <v>8</v>
      </c>
      <c r="N5" s="3" t="s">
        <v>27</v>
      </c>
      <c r="O5" s="13">
        <v>1</v>
      </c>
      <c r="P5" s="4" t="s">
        <v>8</v>
      </c>
      <c r="T5" s="3" t="s">
        <v>27</v>
      </c>
      <c r="U5" s="12">
        <v>1</v>
      </c>
      <c r="V5" s="4" t="s">
        <v>8</v>
      </c>
    </row>
    <row r="6" spans="1:23" x14ac:dyDescent="0.25">
      <c r="A6" s="3" t="s">
        <v>9</v>
      </c>
      <c r="B6">
        <f>10^(C4/40)</f>
        <v>1.5848931924611136</v>
      </c>
      <c r="G6" s="3" t="s">
        <v>9</v>
      </c>
      <c r="H6">
        <f>10^(I4/40)</f>
        <v>0.89125093813374545</v>
      </c>
      <c r="M6" s="3" t="s">
        <v>9</v>
      </c>
      <c r="N6">
        <f>10^(O4/40)</f>
        <v>1.778279410038923</v>
      </c>
      <c r="S6" s="3" t="s">
        <v>9</v>
      </c>
      <c r="T6">
        <f>10^(U4/40)</f>
        <v>0.89125093813374545</v>
      </c>
    </row>
    <row r="7" spans="1:23" x14ac:dyDescent="0.25">
      <c r="A7" s="3" t="s">
        <v>10</v>
      </c>
      <c r="B7">
        <f>2*PI()*C3/$C2</f>
        <v>1.5672344303622552E-2</v>
      </c>
      <c r="D7" s="3" t="s">
        <v>12</v>
      </c>
      <c r="E7">
        <f>SIN(B7)</f>
        <v>1.5671702731761009E-2</v>
      </c>
      <c r="G7" s="3" t="s">
        <v>10</v>
      </c>
      <c r="H7">
        <f>2*PI()*I3/$C2</f>
        <v>0.56990342922263815</v>
      </c>
      <c r="J7" s="3" t="s">
        <v>12</v>
      </c>
      <c r="K7">
        <f>SIN(H7)</f>
        <v>0.53955074318618113</v>
      </c>
      <c r="M7" s="3" t="s">
        <v>10</v>
      </c>
      <c r="N7">
        <f>2*PI()*O3/$C2</f>
        <v>1.4247585730565955E-2</v>
      </c>
      <c r="P7" s="3" t="s">
        <v>12</v>
      </c>
      <c r="Q7">
        <f>SIN(N7)</f>
        <v>1.4247103707103134E-2</v>
      </c>
      <c r="S7" s="3" t="s">
        <v>10</v>
      </c>
      <c r="T7">
        <f>2*PI()*U3/$C2</f>
        <v>0.42742757191697867</v>
      </c>
      <c r="V7" s="3" t="s">
        <v>12</v>
      </c>
      <c r="W7">
        <f>SIN(T7)</f>
        <v>0.41453117669029538</v>
      </c>
    </row>
    <row r="8" spans="1:23" x14ac:dyDescent="0.25">
      <c r="A8" s="3" t="s">
        <v>11</v>
      </c>
      <c r="B8">
        <f>(E7/2)*SQRT((B6+1/B6)*(1/C5-1)+2)</f>
        <v>1.1081567274367951E-2</v>
      </c>
      <c r="D8" s="3" t="s">
        <v>13</v>
      </c>
      <c r="E8">
        <f>COS(B7)</f>
        <v>0.99987719132575847</v>
      </c>
      <c r="G8" s="3" t="s">
        <v>11</v>
      </c>
      <c r="H8">
        <f>(K7/2)*SQRT((H6+1/H6)*(1/I5-1)+2)</f>
        <v>0.38151998930119008</v>
      </c>
      <c r="J8" s="3" t="s">
        <v>13</v>
      </c>
      <c r="K8">
        <f>COS(H7)</f>
        <v>0.84195308392287482</v>
      </c>
      <c r="M8" s="3" t="s">
        <v>11</v>
      </c>
      <c r="N8">
        <f>Q7/(2*O5)</f>
        <v>7.1235518535515668E-3</v>
      </c>
      <c r="P8" s="3" t="s">
        <v>13</v>
      </c>
      <c r="Q8">
        <f>COS(N7)</f>
        <v>0.99989850486734855</v>
      </c>
      <c r="S8" s="3" t="s">
        <v>11</v>
      </c>
      <c r="T8">
        <f>W7/(2*U5)</f>
        <v>0.20726558834514769</v>
      </c>
      <c r="V8" s="3" t="s">
        <v>13</v>
      </c>
      <c r="W8">
        <f>COS(T7)</f>
        <v>0.91003511116426661</v>
      </c>
    </row>
    <row r="9" spans="1:23" x14ac:dyDescent="0.25">
      <c r="A9" s="3"/>
      <c r="G9" s="3"/>
      <c r="M9" s="3"/>
      <c r="S9" s="3"/>
    </row>
    <row r="10" spans="1:23" x14ac:dyDescent="0.25">
      <c r="B10" s="3"/>
      <c r="D10" s="4"/>
      <c r="G10" s="3"/>
    </row>
    <row r="11" spans="1:23" x14ac:dyDescent="0.25">
      <c r="A11" s="16" t="s">
        <v>16</v>
      </c>
      <c r="B11" s="16"/>
      <c r="C11" s="16"/>
      <c r="D11" s="16"/>
      <c r="E11" s="16"/>
      <c r="G11" s="15" t="s">
        <v>15</v>
      </c>
      <c r="H11" s="15"/>
      <c r="I11" s="15"/>
      <c r="J11" s="15"/>
      <c r="K11" s="15"/>
      <c r="M11" s="17" t="s">
        <v>24</v>
      </c>
      <c r="N11" s="17"/>
      <c r="O11" s="17"/>
      <c r="P11" s="17"/>
      <c r="Q11" s="17"/>
      <c r="S11" s="18" t="s">
        <v>25</v>
      </c>
      <c r="T11" s="18"/>
      <c r="U11" s="18"/>
      <c r="V11" s="18"/>
      <c r="W11" s="18"/>
    </row>
    <row r="12" spans="1:23" x14ac:dyDescent="0.25">
      <c r="B12" s="3"/>
      <c r="D12" s="4"/>
      <c r="G12" s="3"/>
    </row>
    <row r="13" spans="1:23" x14ac:dyDescent="0.25">
      <c r="A13" s="7" t="s">
        <v>19</v>
      </c>
      <c r="B13" s="8">
        <f>B6*(B6+1-(B6-1)*E8+2*SQRT(B6)*B8)/E13</f>
        <v>1.0051617220887799</v>
      </c>
      <c r="C13" s="8"/>
      <c r="D13" s="7" t="s">
        <v>14</v>
      </c>
      <c r="E13" s="8">
        <f>B6+1+(B6-1)*E8+2*SQRT(B6)*B8</f>
        <v>3.1976162882531054</v>
      </c>
      <c r="G13" s="7" t="s">
        <v>19</v>
      </c>
      <c r="H13" s="8">
        <f>H6*(H6+1+(H6-1)*K8+2*SQRT(H6)*H8)/K13</f>
        <v>0.8308741159833688</v>
      </c>
      <c r="I13" s="8"/>
      <c r="J13" s="7" t="s">
        <v>14</v>
      </c>
      <c r="K13" s="8">
        <f>H6+1-(H6-1)*K8+2*SQRT(H6)*H8</f>
        <v>2.7031687369863131</v>
      </c>
      <c r="M13" s="7" t="s">
        <v>19</v>
      </c>
      <c r="N13" s="8">
        <f>(1+N8*N6)/Q13</f>
        <v>1.008627238423341</v>
      </c>
      <c r="O13" s="8"/>
      <c r="P13" s="7" t="s">
        <v>14</v>
      </c>
      <c r="Q13" s="8">
        <f>1+N8/N6</f>
        <v>1.0040058675893884</v>
      </c>
      <c r="S13" s="7" t="s">
        <v>19</v>
      </c>
      <c r="T13" s="8">
        <f>(1+T8*T6)/W13</f>
        <v>0.96119432124294379</v>
      </c>
      <c r="U13" s="8"/>
      <c r="V13" s="7" t="s">
        <v>14</v>
      </c>
      <c r="W13" s="8">
        <f>1+T8/T6</f>
        <v>1.2325558150650098</v>
      </c>
    </row>
    <row r="14" spans="1:23" x14ac:dyDescent="0.25">
      <c r="A14" s="7" t="s">
        <v>20</v>
      </c>
      <c r="B14" s="8">
        <f>2*B6*(B6-1-(B6+1)*E8)/E13</f>
        <v>-1.9822786595694786</v>
      </c>
      <c r="C14" s="8"/>
      <c r="D14" s="7" t="s">
        <v>22</v>
      </c>
      <c r="E14" s="8">
        <f>-(2*(B6-1+(B6+1)*E8))/E13</f>
        <v>-1.9823947915575091</v>
      </c>
      <c r="G14" s="7" t="s">
        <v>20</v>
      </c>
      <c r="H14" s="8">
        <f>-2*H6*(H6-1+(H6+1)*K8)/K13</f>
        <v>-0.97830065972771352</v>
      </c>
      <c r="I14" s="8"/>
      <c r="J14" s="7" t="s">
        <v>22</v>
      </c>
      <c r="K14" s="8">
        <f>2*(H6-1-(H6+1)*K8)/K13</f>
        <v>-1.2585922576157738</v>
      </c>
      <c r="M14" s="7" t="s">
        <v>20</v>
      </c>
      <c r="N14" s="8">
        <f>(-2*Q8)/Q13</f>
        <v>-1.99181805036279</v>
      </c>
      <c r="O14" s="8"/>
      <c r="P14" s="7" t="s">
        <v>22</v>
      </c>
      <c r="Q14" s="8">
        <f>-2*Q8/Q13</f>
        <v>-1.99181805036279</v>
      </c>
      <c r="S14" s="7" t="s">
        <v>20</v>
      </c>
      <c r="T14" s="8">
        <f>(-2*W8)/W13</f>
        <v>-1.4766635312434395</v>
      </c>
      <c r="U14" s="8"/>
      <c r="V14" s="7" t="s">
        <v>22</v>
      </c>
      <c r="W14" s="8">
        <f>-2*W8/W13</f>
        <v>-1.4766635312434395</v>
      </c>
    </row>
    <row r="15" spans="1:23" x14ac:dyDescent="0.25">
      <c r="A15" s="7" t="s">
        <v>21</v>
      </c>
      <c r="B15" s="8">
        <f>B6*(B6+1-(B6-1)*E8-2*SQRT(B6)*B8)/E13</f>
        <v>0.9775028267365572</v>
      </c>
      <c r="C15" s="8"/>
      <c r="D15" s="7" t="s">
        <v>23</v>
      </c>
      <c r="E15" s="8">
        <f>(B6+1+(B6-1)*E8-2*SQRT(B6)*B8)/E13</f>
        <v>0.98254841683730598</v>
      </c>
      <c r="G15" s="7" t="s">
        <v>21</v>
      </c>
      <c r="H15" s="8">
        <f>H6*(H6+1+(H6-1)*K8-2*SQRT(H6)*H8)/K13</f>
        <v>0.35586260664424846</v>
      </c>
      <c r="I15" s="8"/>
      <c r="J15" s="7" t="s">
        <v>23</v>
      </c>
      <c r="K15" s="8">
        <f>(H6+1-(H6-1)*K8-2*SQRT(H6)*H8)/K13</f>
        <v>0.46702832051567744</v>
      </c>
      <c r="M15" s="7" t="s">
        <v>21</v>
      </c>
      <c r="N15" s="8">
        <f>(1-N8*N6)/Q13</f>
        <v>0.98339299229701049</v>
      </c>
      <c r="O15" s="8"/>
      <c r="P15" s="7" t="s">
        <v>23</v>
      </c>
      <c r="Q15" s="8">
        <f>(1-N8/N6)/Q13</f>
        <v>0.99202023072035139</v>
      </c>
      <c r="S15" s="7" t="s">
        <v>21</v>
      </c>
      <c r="T15" s="8">
        <f>(1-T8*T6)/W13</f>
        <v>0.66145024832124433</v>
      </c>
      <c r="U15" s="8"/>
      <c r="V15" s="7" t="s">
        <v>23</v>
      </c>
      <c r="W15" s="8">
        <f>(1-T8/T6)/W13</f>
        <v>0.62264456956418834</v>
      </c>
    </row>
    <row r="17" spans="1:25" x14ac:dyDescent="0.25">
      <c r="A17" s="3"/>
      <c r="B17" s="3"/>
    </row>
    <row r="18" spans="1:25" x14ac:dyDescent="0.25">
      <c r="A18" s="1" t="s">
        <v>0</v>
      </c>
      <c r="B18" s="1" t="s">
        <v>1</v>
      </c>
      <c r="C18" s="1" t="s">
        <v>17</v>
      </c>
      <c r="D18" s="5" t="s">
        <v>18</v>
      </c>
      <c r="G18" s="1" t="s">
        <v>0</v>
      </c>
      <c r="H18" s="1" t="s">
        <v>1</v>
      </c>
      <c r="I18" s="1" t="s">
        <v>17</v>
      </c>
      <c r="J18" s="5" t="s">
        <v>18</v>
      </c>
      <c r="M18" s="1" t="s">
        <v>0</v>
      </c>
      <c r="N18" s="1" t="s">
        <v>1</v>
      </c>
      <c r="O18" s="1" t="s">
        <v>17</v>
      </c>
      <c r="P18" s="5" t="s">
        <v>18</v>
      </c>
      <c r="S18" s="1" t="s">
        <v>0</v>
      </c>
      <c r="T18" s="1" t="s">
        <v>1</v>
      </c>
      <c r="U18" s="1" t="s">
        <v>17</v>
      </c>
      <c r="V18" s="5" t="s">
        <v>18</v>
      </c>
      <c r="Y18" s="14" t="s">
        <v>26</v>
      </c>
    </row>
    <row r="19" spans="1:25" x14ac:dyDescent="0.25">
      <c r="A19">
        <v>20</v>
      </c>
      <c r="B19" s="2">
        <f t="shared" ref="B19:B49" si="0">2*PI()*A19</f>
        <v>125.66370614359172</v>
      </c>
      <c r="C19">
        <f t="shared" ref="C19:C49" si="1">SQRT((B$13*B$13+B$14*B$14+B$15*B$15+2*(B$13*B$14+B$14*B$15)*COS(B19/$C$2)+2*(B$13*B$15)*COS(2*B19/$C$2))/(1+E$14*E$14+E$15*E$15+2*(E$14+E$14*E$15)*COS(B19/$C$2)+2*E$15*COS(2*B19/$C$2)))</f>
        <v>2.5089916824405027</v>
      </c>
      <c r="D19" s="6">
        <f t="shared" ref="D19:D49" si="2">20*LOG(C19,10)</f>
        <v>7.9899844317431459</v>
      </c>
      <c r="G19">
        <f t="shared" ref="G19:G49" si="3">A19</f>
        <v>20</v>
      </c>
      <c r="H19" s="2">
        <f t="shared" ref="H19:H49" si="4">2*PI()*G19</f>
        <v>125.66370614359172</v>
      </c>
      <c r="I19">
        <f t="shared" ref="I19:I49" si="5">SQRT((H$13*H$13+H$14*H$14+H$15*H$15+2*(H$13*H$14+H$14*H$15)*COS(H19/$C$2)+2*(H$13*H$15)*COS(2*H19/$C$2))/(1+K$14*K$14+K$15*K$15+2*(K$14+K$14*K$15)*COS(H19/$C$2)+2*K$15*COS(2*H19/$C$2)))</f>
        <v>0.99999999986997645</v>
      </c>
      <c r="J19" s="6">
        <f t="shared" ref="J19:J49" si="6">20*LOG(I19,10)</f>
        <v>-1.1293701838723714E-9</v>
      </c>
      <c r="M19">
        <f t="shared" ref="M19:M49" si="7">A19</f>
        <v>20</v>
      </c>
      <c r="N19" s="2">
        <f t="shared" ref="N19:N49" si="8">2*PI()*M19</f>
        <v>125.66370614359172</v>
      </c>
      <c r="O19">
        <f t="shared" ref="O19:O49" si="9">SQRT((N$13*N$13+N$14*N$14+N$15*N$15+2*(N$13*N$14+N$14*N$15)*COS(N19/$C$2)+2*(N$13*N$15)*COS(2*N19/$C$2))/(1+Q$14*Q$14+Q$15*Q$15+2*(Q$14+Q$14*Q$15)*COS(N19/$C$2)+2*Q$15*COS(2*N19/$C$2)))</f>
        <v>1.0591740923978872</v>
      </c>
      <c r="P19" s="6">
        <f t="shared" ref="P19:P49" si="10">20*LOG(O19,10)</f>
        <v>0.49934698597890098</v>
      </c>
      <c r="S19">
        <f t="shared" ref="S19:S49" si="11">A19</f>
        <v>20</v>
      </c>
      <c r="T19" s="2">
        <f t="shared" ref="T19:T49" si="12">2*PI()*S19</f>
        <v>125.66370614359172</v>
      </c>
      <c r="U19">
        <f t="shared" ref="U19:U49" si="13">SQRT((T$13*T$13+T$14*T$14+T$15*T$15+2*(T$13*T$14+T$14*T$15)*COS(T19/$C$2)+2*(T$13*T$15)*COS(2*T19/$C$2))/(1+W$14*W$14+W$15*W$15+2*(W$14+W$14*W$15)*COS(T19/$C$2)+2*W$15*COS(2*T19/$C$2)))</f>
        <v>0.99998998815623774</v>
      </c>
      <c r="V19" s="6">
        <f t="shared" ref="V19:V49" si="14">20*LOG(U19,10)</f>
        <v>-8.6962205319261943E-5</v>
      </c>
      <c r="Y19" s="6">
        <f t="shared" ref="Y19:Y49" si="15">D19+J19+P19+V19</f>
        <v>8.4892444543873573</v>
      </c>
    </row>
    <row r="20" spans="1:25" x14ac:dyDescent="0.25">
      <c r="A20">
        <v>25</v>
      </c>
      <c r="B20" s="2">
        <f t="shared" si="0"/>
        <v>157.07963267948966</v>
      </c>
      <c r="C20">
        <f t="shared" si="1"/>
        <v>2.5048411777012678</v>
      </c>
      <c r="D20" s="6">
        <f t="shared" si="2"/>
        <v>7.9756038828306703</v>
      </c>
      <c r="G20">
        <f t="shared" si="3"/>
        <v>25</v>
      </c>
      <c r="H20" s="2">
        <f t="shared" si="4"/>
        <v>157.07963267948966</v>
      </c>
      <c r="I20">
        <f t="shared" si="5"/>
        <v>0.9999999996825697</v>
      </c>
      <c r="J20" s="6">
        <f t="shared" si="6"/>
        <v>-2.7571645910531664E-9</v>
      </c>
      <c r="M20">
        <f t="shared" si="7"/>
        <v>25</v>
      </c>
      <c r="N20" s="2">
        <f t="shared" si="8"/>
        <v>157.07963267948966</v>
      </c>
      <c r="O20">
        <f t="shared" si="9"/>
        <v>1.0944988700437115</v>
      </c>
      <c r="P20" s="6">
        <f t="shared" si="10"/>
        <v>0.78430635080565747</v>
      </c>
      <c r="S20">
        <f t="shared" si="11"/>
        <v>25</v>
      </c>
      <c r="T20" s="2">
        <f t="shared" si="12"/>
        <v>157.07963267948966</v>
      </c>
      <c r="U20">
        <f t="shared" si="13"/>
        <v>0.9999843561571452</v>
      </c>
      <c r="V20" s="6">
        <f t="shared" si="14"/>
        <v>-1.3588175541117217E-4</v>
      </c>
      <c r="Y20" s="6">
        <f t="shared" si="15"/>
        <v>8.7597743491237523</v>
      </c>
    </row>
    <row r="21" spans="1:25" x14ac:dyDescent="0.25">
      <c r="A21">
        <v>31.5</v>
      </c>
      <c r="B21" s="2">
        <f t="shared" si="0"/>
        <v>197.92033717615698</v>
      </c>
      <c r="C21">
        <f t="shared" si="1"/>
        <v>2.494269890322601</v>
      </c>
      <c r="D21" s="6">
        <f t="shared" si="2"/>
        <v>7.9388688829001222</v>
      </c>
      <c r="G21">
        <f t="shared" si="3"/>
        <v>31.5</v>
      </c>
      <c r="H21" s="2">
        <f t="shared" si="4"/>
        <v>197.92033717615698</v>
      </c>
      <c r="I21">
        <f t="shared" si="5"/>
        <v>0.9999999991999331</v>
      </c>
      <c r="J21" s="6">
        <f t="shared" si="6"/>
        <v>-6.9492928133058286E-9</v>
      </c>
      <c r="M21">
        <f t="shared" si="7"/>
        <v>31.5</v>
      </c>
      <c r="N21" s="2">
        <f t="shared" si="8"/>
        <v>197.92033717615698</v>
      </c>
      <c r="O21">
        <f t="shared" si="9"/>
        <v>1.1554528655625542</v>
      </c>
      <c r="P21" s="6">
        <f t="shared" si="10"/>
        <v>1.2550446796672348</v>
      </c>
      <c r="S21">
        <f t="shared" si="11"/>
        <v>31.5</v>
      </c>
      <c r="T21" s="2">
        <f t="shared" si="12"/>
        <v>197.92033717615698</v>
      </c>
      <c r="U21">
        <f t="shared" si="13"/>
        <v>0.99997516296188571</v>
      </c>
      <c r="V21" s="6">
        <f t="shared" si="14"/>
        <v>-2.1573445111061431E-4</v>
      </c>
      <c r="Y21" s="6">
        <f t="shared" si="15"/>
        <v>9.1936978211669533</v>
      </c>
    </row>
    <row r="22" spans="1:25" x14ac:dyDescent="0.25">
      <c r="A22">
        <v>40</v>
      </c>
      <c r="B22" s="2">
        <f t="shared" si="0"/>
        <v>251.32741228718345</v>
      </c>
      <c r="C22">
        <f t="shared" si="1"/>
        <v>2.4670224429002228</v>
      </c>
      <c r="D22" s="6">
        <f t="shared" si="2"/>
        <v>7.8434620070901415</v>
      </c>
      <c r="G22">
        <f t="shared" si="3"/>
        <v>40</v>
      </c>
      <c r="H22" s="2">
        <f t="shared" si="4"/>
        <v>251.32741228718345</v>
      </c>
      <c r="I22">
        <f t="shared" si="5"/>
        <v>0.99999999791971594</v>
      </c>
      <c r="J22" s="6">
        <f t="shared" si="6"/>
        <v>-1.806911774614306E-8</v>
      </c>
      <c r="M22">
        <f t="shared" si="7"/>
        <v>40</v>
      </c>
      <c r="N22" s="2">
        <f t="shared" si="8"/>
        <v>251.32741228718345</v>
      </c>
      <c r="O22">
        <f t="shared" si="9"/>
        <v>1.2657646112248833</v>
      </c>
      <c r="P22" s="6">
        <f t="shared" si="10"/>
        <v>2.0470589864387323</v>
      </c>
      <c r="S22">
        <f t="shared" si="11"/>
        <v>40</v>
      </c>
      <c r="T22" s="2">
        <f t="shared" si="12"/>
        <v>251.32741228718345</v>
      </c>
      <c r="U22">
        <f t="shared" si="13"/>
        <v>0.99995994802421273</v>
      </c>
      <c r="V22" s="6">
        <f t="shared" si="14"/>
        <v>-3.478940084423864E-4</v>
      </c>
      <c r="Y22" s="6">
        <f t="shared" si="15"/>
        <v>9.890173081451314</v>
      </c>
    </row>
    <row r="23" spans="1:25" x14ac:dyDescent="0.25">
      <c r="A23">
        <v>50</v>
      </c>
      <c r="B23" s="2">
        <f t="shared" si="0"/>
        <v>314.15926535897933</v>
      </c>
      <c r="C23">
        <f t="shared" si="1"/>
        <v>2.4073644766472477</v>
      </c>
      <c r="D23" s="6">
        <f t="shared" si="2"/>
        <v>7.6308369547607136</v>
      </c>
      <c r="G23">
        <f t="shared" si="3"/>
        <v>50</v>
      </c>
      <c r="H23" s="2">
        <f t="shared" si="4"/>
        <v>314.15926535897933</v>
      </c>
      <c r="I23">
        <f t="shared" si="5"/>
        <v>0.9999999949211551</v>
      </c>
      <c r="J23" s="6">
        <f t="shared" si="6"/>
        <v>-4.4114286403985865E-8</v>
      </c>
      <c r="M23">
        <f t="shared" si="7"/>
        <v>50</v>
      </c>
      <c r="N23" s="2">
        <f t="shared" si="8"/>
        <v>314.15926535897933</v>
      </c>
      <c r="O23">
        <f t="shared" si="9"/>
        <v>1.4522393371494335</v>
      </c>
      <c r="P23" s="6">
        <f t="shared" si="10"/>
        <v>3.2407639283512739</v>
      </c>
      <c r="S23">
        <f t="shared" si="11"/>
        <v>50</v>
      </c>
      <c r="T23" s="2">
        <f t="shared" si="12"/>
        <v>314.15926535897933</v>
      </c>
      <c r="U23">
        <f t="shared" si="13"/>
        <v>0.99993741339662334</v>
      </c>
      <c r="V23" s="6">
        <f t="shared" si="14"/>
        <v>-5.4363734213581417E-4</v>
      </c>
      <c r="Y23" s="6">
        <f t="shared" si="15"/>
        <v>10.871057201655566</v>
      </c>
    </row>
    <row r="24" spans="1:25" x14ac:dyDescent="0.25">
      <c r="A24">
        <v>63</v>
      </c>
      <c r="B24" s="2">
        <f t="shared" si="0"/>
        <v>395.84067435231395</v>
      </c>
      <c r="C24">
        <f t="shared" si="1"/>
        <v>2.275948071660916</v>
      </c>
      <c r="D24" s="6">
        <f t="shared" si="2"/>
        <v>7.1432469782884951</v>
      </c>
      <c r="G24">
        <f t="shared" si="3"/>
        <v>63</v>
      </c>
      <c r="H24" s="2">
        <f t="shared" si="4"/>
        <v>395.84067435231395</v>
      </c>
      <c r="I24">
        <f t="shared" si="5"/>
        <v>0.99999998719879968</v>
      </c>
      <c r="J24" s="6">
        <f t="shared" si="6"/>
        <v>-1.1118981394323146E-7</v>
      </c>
      <c r="M24">
        <f t="shared" si="7"/>
        <v>63</v>
      </c>
      <c r="N24" s="2">
        <f t="shared" si="8"/>
        <v>395.84067435231395</v>
      </c>
      <c r="O24">
        <f t="shared" si="9"/>
        <v>1.8190102748488344</v>
      </c>
      <c r="P24" s="6">
        <f t="shared" si="10"/>
        <v>5.1967030444642637</v>
      </c>
      <c r="S24">
        <f t="shared" si="11"/>
        <v>63</v>
      </c>
      <c r="T24" s="2">
        <f t="shared" si="12"/>
        <v>395.84067435231395</v>
      </c>
      <c r="U24">
        <f t="shared" si="13"/>
        <v>0.99990062353893328</v>
      </c>
      <c r="V24" s="6">
        <f t="shared" si="14"/>
        <v>-8.632158658264178E-4</v>
      </c>
      <c r="Y24" s="6">
        <f t="shared" si="15"/>
        <v>12.339086695697118</v>
      </c>
    </row>
    <row r="25" spans="1:25" x14ac:dyDescent="0.25">
      <c r="A25">
        <v>80</v>
      </c>
      <c r="B25" s="2">
        <f t="shared" si="0"/>
        <v>502.6548245743669</v>
      </c>
      <c r="C25">
        <f t="shared" si="1"/>
        <v>2.029364005665296</v>
      </c>
      <c r="D25" s="6">
        <f t="shared" si="2"/>
        <v>6.1471990626295892</v>
      </c>
      <c r="G25">
        <f t="shared" si="3"/>
        <v>80</v>
      </c>
      <c r="H25" s="2">
        <f t="shared" si="4"/>
        <v>502.6548245743669</v>
      </c>
      <c r="I25">
        <f t="shared" si="5"/>
        <v>0.99999996671446634</v>
      </c>
      <c r="J25" s="6">
        <f t="shared" si="6"/>
        <v>-2.8911447674965974E-7</v>
      </c>
      <c r="M25">
        <f t="shared" si="7"/>
        <v>80</v>
      </c>
      <c r="N25" s="2">
        <f t="shared" si="8"/>
        <v>502.6548245743669</v>
      </c>
      <c r="O25">
        <f t="shared" si="9"/>
        <v>2.5468563460663169</v>
      </c>
      <c r="P25" s="6">
        <f t="shared" si="10"/>
        <v>8.1200889905942368</v>
      </c>
      <c r="S25">
        <f t="shared" si="11"/>
        <v>80</v>
      </c>
      <c r="T25" s="2">
        <f t="shared" si="12"/>
        <v>502.6548245743669</v>
      </c>
      <c r="U25">
        <f t="shared" si="13"/>
        <v>0.99983971849571895</v>
      </c>
      <c r="V25" s="6">
        <f t="shared" si="14"/>
        <v>-1.3922990400814259E-3</v>
      </c>
      <c r="Y25" s="6">
        <f t="shared" si="15"/>
        <v>14.265895465069269</v>
      </c>
    </row>
    <row r="26" spans="1:25" x14ac:dyDescent="0.25">
      <c r="A26">
        <v>100</v>
      </c>
      <c r="B26" s="2">
        <f t="shared" si="0"/>
        <v>628.31853071795865</v>
      </c>
      <c r="C26">
        <f t="shared" si="1"/>
        <v>1.7190671279791363</v>
      </c>
      <c r="D26" s="6">
        <f t="shared" si="2"/>
        <v>4.7058567163089124</v>
      </c>
      <c r="G26">
        <f t="shared" si="3"/>
        <v>100</v>
      </c>
      <c r="H26" s="2">
        <f t="shared" si="4"/>
        <v>628.31853071795865</v>
      </c>
      <c r="I26">
        <f t="shared" si="5"/>
        <v>0.99999991873453598</v>
      </c>
      <c r="J26" s="6">
        <f t="shared" si="6"/>
        <v>-7.058628805863483E-7</v>
      </c>
      <c r="M26">
        <f t="shared" si="7"/>
        <v>100</v>
      </c>
      <c r="N26" s="2">
        <f t="shared" si="8"/>
        <v>628.31853071795865</v>
      </c>
      <c r="O26">
        <f t="shared" si="9"/>
        <v>3.1622775786796349</v>
      </c>
      <c r="P26" s="6">
        <f t="shared" si="10"/>
        <v>9.9999997761732757</v>
      </c>
      <c r="S26">
        <f t="shared" si="11"/>
        <v>100</v>
      </c>
      <c r="T26" s="2">
        <f t="shared" si="12"/>
        <v>628.31853071795865</v>
      </c>
      <c r="U26">
        <f t="shared" si="13"/>
        <v>0.9997494739157109</v>
      </c>
      <c r="V26" s="6">
        <f t="shared" si="14"/>
        <v>-2.1763145427561815E-3</v>
      </c>
      <c r="Y26" s="6">
        <f t="shared" si="15"/>
        <v>14.703679472076551</v>
      </c>
    </row>
    <row r="27" spans="1:25" x14ac:dyDescent="0.25">
      <c r="A27">
        <v>125</v>
      </c>
      <c r="B27" s="2">
        <f t="shared" si="0"/>
        <v>785.39816339744823</v>
      </c>
      <c r="C27">
        <f t="shared" si="1"/>
        <v>1.4224256425155795</v>
      </c>
      <c r="D27" s="6">
        <f t="shared" si="2"/>
        <v>3.0605914572055299</v>
      </c>
      <c r="G27">
        <f t="shared" si="3"/>
        <v>125</v>
      </c>
      <c r="H27" s="2">
        <f t="shared" si="4"/>
        <v>785.39816339744823</v>
      </c>
      <c r="I27">
        <f t="shared" si="5"/>
        <v>0.99999980159055968</v>
      </c>
      <c r="J27" s="6">
        <f t="shared" si="6"/>
        <v>-1.7233626727510323E-6</v>
      </c>
      <c r="M27">
        <f t="shared" si="7"/>
        <v>125</v>
      </c>
      <c r="N27" s="2">
        <f t="shared" si="8"/>
        <v>785.39816339744823</v>
      </c>
      <c r="O27">
        <f t="shared" si="9"/>
        <v>2.5468432410626045</v>
      </c>
      <c r="P27" s="6">
        <f t="shared" si="10"/>
        <v>8.1200442967076008</v>
      </c>
      <c r="S27">
        <f t="shared" si="11"/>
        <v>125</v>
      </c>
      <c r="T27" s="2">
        <f t="shared" si="12"/>
        <v>785.39816339744823</v>
      </c>
      <c r="U27">
        <f t="shared" si="13"/>
        <v>0.999608342508718</v>
      </c>
      <c r="V27" s="6">
        <f t="shared" si="14"/>
        <v>-3.4025601077781156E-3</v>
      </c>
      <c r="Y27" s="6">
        <f t="shared" si="15"/>
        <v>11.177231470442679</v>
      </c>
    </row>
    <row r="28" spans="1:25" x14ac:dyDescent="0.25">
      <c r="A28">
        <v>160</v>
      </c>
      <c r="B28" s="2">
        <f t="shared" si="0"/>
        <v>1005.3096491487338</v>
      </c>
      <c r="C28">
        <f t="shared" si="1"/>
        <v>1.1973392414865771</v>
      </c>
      <c r="D28" s="6">
        <f t="shared" si="2"/>
        <v>1.5643443252897278</v>
      </c>
      <c r="G28">
        <f t="shared" si="3"/>
        <v>160</v>
      </c>
      <c r="H28" s="2">
        <f t="shared" si="4"/>
        <v>1005.3096491487338</v>
      </c>
      <c r="I28">
        <f t="shared" si="5"/>
        <v>0.99999946736364131</v>
      </c>
      <c r="J28" s="6">
        <f t="shared" si="6"/>
        <v>-4.6264218608634404E-6</v>
      </c>
      <c r="M28">
        <f t="shared" si="7"/>
        <v>160</v>
      </c>
      <c r="N28" s="2">
        <f t="shared" si="8"/>
        <v>1005.3096491487338</v>
      </c>
      <c r="O28">
        <f t="shared" si="9"/>
        <v>1.8017625780090103</v>
      </c>
      <c r="P28" s="6">
        <f t="shared" si="10"/>
        <v>5.1139512505761981</v>
      </c>
      <c r="S28">
        <f t="shared" si="11"/>
        <v>160</v>
      </c>
      <c r="T28" s="2">
        <f t="shared" si="12"/>
        <v>1005.3096491487338</v>
      </c>
      <c r="U28">
        <f t="shared" si="13"/>
        <v>0.99935769705309907</v>
      </c>
      <c r="V28" s="6">
        <f t="shared" si="14"/>
        <v>-5.5807649738048651E-3</v>
      </c>
      <c r="Y28" s="6">
        <f t="shared" si="15"/>
        <v>6.6727101844702608</v>
      </c>
    </row>
    <row r="29" spans="1:25" x14ac:dyDescent="0.25">
      <c r="A29">
        <v>200</v>
      </c>
      <c r="B29" s="2">
        <f t="shared" si="0"/>
        <v>1256.6370614359173</v>
      </c>
      <c r="C29">
        <f t="shared" si="1"/>
        <v>1.0893077559087654</v>
      </c>
      <c r="D29" s="6">
        <f t="shared" si="2"/>
        <v>0.7430119167048459</v>
      </c>
      <c r="G29">
        <f t="shared" si="3"/>
        <v>200</v>
      </c>
      <c r="H29" s="2">
        <f t="shared" si="4"/>
        <v>1256.6370614359173</v>
      </c>
      <c r="I29">
        <f t="shared" si="5"/>
        <v>0.99999869949646447</v>
      </c>
      <c r="J29" s="6">
        <f t="shared" si="6"/>
        <v>-1.1296037528783588E-5</v>
      </c>
      <c r="M29">
        <f t="shared" si="7"/>
        <v>200</v>
      </c>
      <c r="N29" s="2">
        <f t="shared" si="8"/>
        <v>1256.6370614359173</v>
      </c>
      <c r="O29">
        <f t="shared" si="9"/>
        <v>1.4521968761780437</v>
      </c>
      <c r="P29" s="6">
        <f t="shared" si="10"/>
        <v>3.2405099642189232</v>
      </c>
      <c r="S29">
        <f t="shared" si="11"/>
        <v>200</v>
      </c>
      <c r="T29" s="2">
        <f t="shared" si="12"/>
        <v>1256.6370614359173</v>
      </c>
      <c r="U29">
        <f t="shared" si="13"/>
        <v>0.99899502358551961</v>
      </c>
      <c r="V29" s="6">
        <f t="shared" si="14"/>
        <v>-8.7335034429460584E-3</v>
      </c>
      <c r="Y29" s="6">
        <f t="shared" si="15"/>
        <v>3.9747770814432943</v>
      </c>
    </row>
    <row r="30" spans="1:25" x14ac:dyDescent="0.25">
      <c r="A30">
        <v>250</v>
      </c>
      <c r="B30" s="2">
        <f t="shared" si="0"/>
        <v>1570.7963267948965</v>
      </c>
      <c r="C30">
        <f t="shared" si="1"/>
        <v>1.0382848617587157</v>
      </c>
      <c r="D30" s="6">
        <f t="shared" si="2"/>
        <v>0.32633044052653604</v>
      </c>
      <c r="G30">
        <f t="shared" si="3"/>
        <v>250</v>
      </c>
      <c r="H30" s="2">
        <f t="shared" si="4"/>
        <v>1570.7963267948965</v>
      </c>
      <c r="I30">
        <f t="shared" si="5"/>
        <v>0.99999682448835692</v>
      </c>
      <c r="J30" s="6">
        <f t="shared" si="6"/>
        <v>-2.7582187470012815E-5</v>
      </c>
      <c r="M30">
        <f t="shared" si="7"/>
        <v>250</v>
      </c>
      <c r="N30" s="2">
        <f t="shared" si="8"/>
        <v>1570.7963267948965</v>
      </c>
      <c r="O30">
        <f t="shared" si="9"/>
        <v>1.2657188910163459</v>
      </c>
      <c r="P30" s="6">
        <f t="shared" si="10"/>
        <v>2.0467452410121663</v>
      </c>
      <c r="S30">
        <f t="shared" si="11"/>
        <v>250</v>
      </c>
      <c r="T30" s="2">
        <f t="shared" si="12"/>
        <v>1570.7963267948965</v>
      </c>
      <c r="U30">
        <f t="shared" si="13"/>
        <v>0.9984263631425041</v>
      </c>
      <c r="V30" s="6">
        <f t="shared" si="14"/>
        <v>-1.3679201947862157E-2</v>
      </c>
      <c r="Y30" s="6">
        <f t="shared" si="15"/>
        <v>2.3593688974033702</v>
      </c>
    </row>
    <row r="31" spans="1:25" x14ac:dyDescent="0.25">
      <c r="A31">
        <v>315</v>
      </c>
      <c r="B31" s="2">
        <f t="shared" si="0"/>
        <v>1979.2033717615698</v>
      </c>
      <c r="C31">
        <f t="shared" si="1"/>
        <v>1.0154948870125347</v>
      </c>
      <c r="D31" s="6">
        <f t="shared" si="2"/>
        <v>0.13355482172281513</v>
      </c>
      <c r="G31">
        <f t="shared" si="3"/>
        <v>315</v>
      </c>
      <c r="H31" s="2">
        <f t="shared" si="4"/>
        <v>1979.2033717615698</v>
      </c>
      <c r="I31">
        <f t="shared" si="5"/>
        <v>0.99999199440691067</v>
      </c>
      <c r="J31" s="6">
        <f t="shared" si="6"/>
        <v>-6.9535976399940166E-5</v>
      </c>
      <c r="M31">
        <f t="shared" si="7"/>
        <v>315</v>
      </c>
      <c r="N31" s="2">
        <f t="shared" si="8"/>
        <v>1979.2033717615698</v>
      </c>
      <c r="O31">
        <f t="shared" si="9"/>
        <v>1.1580810692574126</v>
      </c>
      <c r="P31" s="6">
        <f t="shared" si="10"/>
        <v>1.2747792482564217</v>
      </c>
      <c r="S31">
        <f t="shared" si="11"/>
        <v>315</v>
      </c>
      <c r="T31" s="2">
        <f t="shared" si="12"/>
        <v>1979.2033717615698</v>
      </c>
      <c r="U31">
        <f t="shared" si="13"/>
        <v>0.99749299799485747</v>
      </c>
      <c r="V31" s="6">
        <f t="shared" si="14"/>
        <v>-2.180288410987127E-2</v>
      </c>
      <c r="Y31" s="6">
        <f t="shared" si="15"/>
        <v>1.3864616498929658</v>
      </c>
    </row>
    <row r="32" spans="1:25" x14ac:dyDescent="0.25">
      <c r="A32">
        <v>400</v>
      </c>
      <c r="B32" s="2">
        <f t="shared" si="0"/>
        <v>2513.2741228718346</v>
      </c>
      <c r="C32">
        <f t="shared" si="1"/>
        <v>1.0060067091438774</v>
      </c>
      <c r="D32" s="6">
        <f t="shared" si="2"/>
        <v>5.2017541524378701E-2</v>
      </c>
      <c r="G32">
        <f t="shared" si="3"/>
        <v>400</v>
      </c>
      <c r="H32" s="2">
        <f t="shared" si="4"/>
        <v>2513.2741228718346</v>
      </c>
      <c r="I32">
        <f t="shared" si="5"/>
        <v>0.99997917703706096</v>
      </c>
      <c r="J32" s="6">
        <f t="shared" si="6"/>
        <v>-1.8086784113471191E-4</v>
      </c>
      <c r="M32">
        <f t="shared" si="7"/>
        <v>400</v>
      </c>
      <c r="N32" s="2">
        <f t="shared" si="8"/>
        <v>2513.2741228718346</v>
      </c>
      <c r="O32">
        <f t="shared" si="9"/>
        <v>1.0944511976468356</v>
      </c>
      <c r="P32" s="6">
        <f t="shared" si="10"/>
        <v>0.78392801675023693</v>
      </c>
      <c r="S32">
        <f t="shared" si="11"/>
        <v>400</v>
      </c>
      <c r="T32" s="2">
        <f t="shared" si="12"/>
        <v>2513.2741228718346</v>
      </c>
      <c r="U32">
        <f t="shared" si="13"/>
        <v>0.99593432647162405</v>
      </c>
      <c r="V32" s="6">
        <f t="shared" si="14"/>
        <v>-3.5385974324060189E-2</v>
      </c>
      <c r="Y32" s="6">
        <f t="shared" si="15"/>
        <v>0.80037871610942068</v>
      </c>
    </row>
    <row r="33" spans="1:25" x14ac:dyDescent="0.25">
      <c r="A33">
        <v>500</v>
      </c>
      <c r="B33" s="2">
        <f t="shared" si="0"/>
        <v>3141.5926535897929</v>
      </c>
      <c r="C33">
        <f t="shared" si="1"/>
        <v>1.0024665026908139</v>
      </c>
      <c r="D33" s="6">
        <f t="shared" si="2"/>
        <v>2.1397392635615207E-2</v>
      </c>
      <c r="G33">
        <f t="shared" si="3"/>
        <v>500</v>
      </c>
      <c r="H33" s="2">
        <f t="shared" si="4"/>
        <v>3141.5926535897929</v>
      </c>
      <c r="I33">
        <f t="shared" si="5"/>
        <v>0.99994913922218842</v>
      </c>
      <c r="J33" s="6">
        <f t="shared" si="6"/>
        <v>-4.4178233776941844E-4</v>
      </c>
      <c r="M33">
        <f t="shared" si="7"/>
        <v>500</v>
      </c>
      <c r="N33" s="2">
        <f t="shared" si="8"/>
        <v>3141.5926535897929</v>
      </c>
      <c r="O33">
        <f t="shared" si="9"/>
        <v>1.059126189243728</v>
      </c>
      <c r="P33" s="6">
        <f t="shared" si="10"/>
        <v>0.49895414128731652</v>
      </c>
      <c r="S33">
        <f t="shared" si="11"/>
        <v>500</v>
      </c>
      <c r="T33" s="2">
        <f t="shared" si="12"/>
        <v>3141.5926535897929</v>
      </c>
      <c r="U33">
        <f t="shared" si="13"/>
        <v>0.99359409431377244</v>
      </c>
      <c r="V33" s="6">
        <f t="shared" si="14"/>
        <v>-5.5819970052049681E-2</v>
      </c>
      <c r="Y33" s="6">
        <f t="shared" si="15"/>
        <v>0.46408978153311259</v>
      </c>
    </row>
    <row r="34" spans="1:25" x14ac:dyDescent="0.25">
      <c r="A34">
        <v>630</v>
      </c>
      <c r="B34" s="2">
        <f t="shared" si="0"/>
        <v>3958.4067435231395</v>
      </c>
      <c r="C34">
        <f t="shared" si="1"/>
        <v>1.0009788904342498</v>
      </c>
      <c r="D34" s="6">
        <f t="shared" si="2"/>
        <v>8.4983754687070392E-3</v>
      </c>
      <c r="G34">
        <f t="shared" si="3"/>
        <v>630</v>
      </c>
      <c r="H34" s="2">
        <f t="shared" si="4"/>
        <v>3958.4067435231395</v>
      </c>
      <c r="I34">
        <f t="shared" si="5"/>
        <v>0.999871728038639</v>
      </c>
      <c r="J34" s="6">
        <f t="shared" si="6"/>
        <v>-1.11422756364518E-3</v>
      </c>
      <c r="M34">
        <f t="shared" si="7"/>
        <v>630</v>
      </c>
      <c r="N34" s="2">
        <f t="shared" si="8"/>
        <v>3958.4067435231395</v>
      </c>
      <c r="O34">
        <f t="shared" si="9"/>
        <v>1.0366928322054505</v>
      </c>
      <c r="P34" s="6">
        <f t="shared" si="10"/>
        <v>0.31300191583553744</v>
      </c>
      <c r="S34">
        <f t="shared" si="11"/>
        <v>630</v>
      </c>
      <c r="T34" s="2">
        <f t="shared" si="12"/>
        <v>3958.4067435231395</v>
      </c>
      <c r="U34">
        <f t="shared" si="13"/>
        <v>0.98969307034504173</v>
      </c>
      <c r="V34" s="6">
        <f t="shared" si="14"/>
        <v>-8.9989411542267875E-2</v>
      </c>
      <c r="Y34" s="6">
        <f t="shared" si="15"/>
        <v>0.23039665219833144</v>
      </c>
    </row>
    <row r="35" spans="1:25" x14ac:dyDescent="0.25">
      <c r="A35">
        <v>800</v>
      </c>
      <c r="B35" s="2">
        <f t="shared" si="0"/>
        <v>5026.5482457436692</v>
      </c>
      <c r="C35">
        <f t="shared" si="1"/>
        <v>1.0003760543730036</v>
      </c>
      <c r="D35" s="6">
        <f t="shared" si="2"/>
        <v>3.2657527699945636E-3</v>
      </c>
      <c r="G35">
        <f t="shared" si="3"/>
        <v>800</v>
      </c>
      <c r="H35" s="2">
        <f t="shared" si="4"/>
        <v>5026.5482457436692</v>
      </c>
      <c r="I35">
        <f t="shared" si="5"/>
        <v>0.99966626228882205</v>
      </c>
      <c r="J35" s="6">
        <f t="shared" si="6"/>
        <v>-2.8992927559312693E-3</v>
      </c>
      <c r="M35">
        <f t="shared" si="7"/>
        <v>800</v>
      </c>
      <c r="N35" s="2">
        <f t="shared" si="8"/>
        <v>5026.5482457436692</v>
      </c>
      <c r="O35">
        <f t="shared" si="9"/>
        <v>1.0225261725384756</v>
      </c>
      <c r="P35" s="6">
        <f t="shared" si="10"/>
        <v>0.19348866011212057</v>
      </c>
      <c r="S35">
        <f t="shared" si="11"/>
        <v>800</v>
      </c>
      <c r="T35" s="2">
        <f t="shared" si="12"/>
        <v>5026.5482457436692</v>
      </c>
      <c r="U35">
        <f t="shared" si="13"/>
        <v>0.98302101837943645</v>
      </c>
      <c r="V35" s="6">
        <f t="shared" si="14"/>
        <v>-0.14874392476887344</v>
      </c>
      <c r="Y35" s="6">
        <f t="shared" si="15"/>
        <v>4.5111195357310424E-2</v>
      </c>
    </row>
    <row r="36" spans="1:25" x14ac:dyDescent="0.25">
      <c r="A36">
        <v>1000</v>
      </c>
      <c r="B36" s="2">
        <f t="shared" si="0"/>
        <v>6283.1853071795858</v>
      </c>
      <c r="C36">
        <f t="shared" si="1"/>
        <v>1.0001536863499794</v>
      </c>
      <c r="D36" s="6">
        <f t="shared" si="2"/>
        <v>1.3348001071466671E-3</v>
      </c>
      <c r="G36">
        <f t="shared" si="3"/>
        <v>1000</v>
      </c>
      <c r="H36" s="2">
        <f t="shared" si="4"/>
        <v>6283.1853071795858</v>
      </c>
      <c r="I36">
        <f t="shared" si="5"/>
        <v>0.99918515580691925</v>
      </c>
      <c r="J36" s="6">
        <f t="shared" si="6"/>
        <v>-7.0805318903970548E-3</v>
      </c>
      <c r="M36">
        <f t="shared" si="7"/>
        <v>1000</v>
      </c>
      <c r="N36" s="2">
        <f t="shared" si="8"/>
        <v>6283.1853071795858</v>
      </c>
      <c r="O36">
        <f t="shared" si="9"/>
        <v>1.0143206771045938</v>
      </c>
      <c r="P36" s="6">
        <f t="shared" si="10"/>
        <v>0.12350557489441685</v>
      </c>
      <c r="S36">
        <f t="shared" si="11"/>
        <v>1000</v>
      </c>
      <c r="T36" s="2">
        <f t="shared" si="12"/>
        <v>6283.1853071795858</v>
      </c>
      <c r="U36">
        <f t="shared" si="13"/>
        <v>0.97266817501025182</v>
      </c>
      <c r="V36" s="6">
        <f t="shared" si="14"/>
        <v>-0.24070587378356584</v>
      </c>
      <c r="Y36" s="6">
        <f t="shared" si="15"/>
        <v>-0.12294603067239937</v>
      </c>
    </row>
    <row r="37" spans="1:25" x14ac:dyDescent="0.25">
      <c r="A37">
        <v>1250</v>
      </c>
      <c r="B37" s="2">
        <f t="shared" si="0"/>
        <v>7853.981633974483</v>
      </c>
      <c r="C37">
        <f t="shared" si="1"/>
        <v>1.0000627150640315</v>
      </c>
      <c r="D37" s="6">
        <f t="shared" si="2"/>
        <v>5.4471904395588877E-4</v>
      </c>
      <c r="G37">
        <f t="shared" si="3"/>
        <v>1250</v>
      </c>
      <c r="H37" s="2">
        <f t="shared" si="4"/>
        <v>7853.981633974483</v>
      </c>
      <c r="I37">
        <f t="shared" si="5"/>
        <v>0.99801456939801536</v>
      </c>
      <c r="J37" s="6">
        <f t="shared" si="6"/>
        <v>-1.7262373391304656E-2</v>
      </c>
      <c r="M37">
        <f t="shared" si="7"/>
        <v>1250</v>
      </c>
      <c r="N37" s="2">
        <f t="shared" si="8"/>
        <v>7853.981633974483</v>
      </c>
      <c r="O37">
        <f t="shared" si="9"/>
        <v>1.0091158031219134</v>
      </c>
      <c r="P37" s="6">
        <f t="shared" si="10"/>
        <v>7.882014874229501E-2</v>
      </c>
      <c r="S37">
        <f t="shared" si="11"/>
        <v>1250</v>
      </c>
      <c r="T37" s="2">
        <f t="shared" si="12"/>
        <v>7853.981633974483</v>
      </c>
      <c r="U37">
        <f t="shared" si="13"/>
        <v>0.95548160049726727</v>
      </c>
      <c r="V37" s="6">
        <f t="shared" si="14"/>
        <v>-0.39555343286894629</v>
      </c>
      <c r="Y37" s="6">
        <f t="shared" si="15"/>
        <v>-0.33345093847400004</v>
      </c>
    </row>
    <row r="38" spans="1:25" x14ac:dyDescent="0.25">
      <c r="A38">
        <v>1600</v>
      </c>
      <c r="B38" s="2">
        <f t="shared" si="0"/>
        <v>10053.096491487338</v>
      </c>
      <c r="C38">
        <f t="shared" si="1"/>
        <v>1.0000232060579186</v>
      </c>
      <c r="D38" s="6">
        <f t="shared" si="2"/>
        <v>2.0156291928426649E-4</v>
      </c>
      <c r="G38">
        <f t="shared" si="3"/>
        <v>1600</v>
      </c>
      <c r="H38" s="2">
        <f t="shared" si="4"/>
        <v>10053.096491487338</v>
      </c>
      <c r="I38">
        <f t="shared" si="5"/>
        <v>0.99472187084293862</v>
      </c>
      <c r="J38" s="6">
        <f t="shared" si="6"/>
        <v>-4.5966663343370337E-2</v>
      </c>
      <c r="M38">
        <f t="shared" si="7"/>
        <v>1600</v>
      </c>
      <c r="N38" s="2">
        <f t="shared" si="8"/>
        <v>10053.096491487338</v>
      </c>
      <c r="O38">
        <f t="shared" si="9"/>
        <v>1.0055315825437923</v>
      </c>
      <c r="P38" s="6">
        <f t="shared" si="10"/>
        <v>4.7914316339703528E-2</v>
      </c>
      <c r="S38">
        <f t="shared" si="11"/>
        <v>1600</v>
      </c>
      <c r="T38" s="2">
        <f t="shared" si="12"/>
        <v>10053.096491487338</v>
      </c>
      <c r="U38">
        <f t="shared" si="13"/>
        <v>0.92283709202721265</v>
      </c>
      <c r="V38" s="6">
        <f t="shared" si="14"/>
        <v>-0.6974991599369329</v>
      </c>
      <c r="Y38" s="6">
        <f t="shared" si="15"/>
        <v>-0.69534994402131545</v>
      </c>
    </row>
    <row r="39" spans="1:25" x14ac:dyDescent="0.25">
      <c r="A39">
        <v>2000</v>
      </c>
      <c r="B39" s="2">
        <f t="shared" si="0"/>
        <v>12566.370614359172</v>
      </c>
      <c r="C39">
        <f t="shared" si="1"/>
        <v>1.0000094124315193</v>
      </c>
      <c r="D39" s="6">
        <f t="shared" si="2"/>
        <v>8.1754956646681051E-5</v>
      </c>
      <c r="G39">
        <f t="shared" si="3"/>
        <v>2000</v>
      </c>
      <c r="H39" s="2">
        <f t="shared" si="4"/>
        <v>12566.370614359172</v>
      </c>
      <c r="I39">
        <f t="shared" si="5"/>
        <v>0.98746339759728885</v>
      </c>
      <c r="J39" s="6">
        <f t="shared" si="6"/>
        <v>-0.10957986878713913</v>
      </c>
      <c r="M39">
        <f t="shared" si="7"/>
        <v>2000</v>
      </c>
      <c r="N39" s="2">
        <f t="shared" si="8"/>
        <v>12566.370614359172</v>
      </c>
      <c r="O39">
        <f t="shared" si="9"/>
        <v>1.0035180603795884</v>
      </c>
      <c r="P39" s="6">
        <f t="shared" si="10"/>
        <v>3.0503858395661096E-2</v>
      </c>
      <c r="S39">
        <f t="shared" si="11"/>
        <v>2000</v>
      </c>
      <c r="T39" s="2">
        <f t="shared" si="12"/>
        <v>12566.370614359172</v>
      </c>
      <c r="U39">
        <f t="shared" si="13"/>
        <v>0.87516921229621769</v>
      </c>
      <c r="V39" s="6">
        <f t="shared" si="14"/>
        <v>-1.1581593770010354</v>
      </c>
      <c r="Y39" s="6">
        <f t="shared" si="15"/>
        <v>-1.2371536324358667</v>
      </c>
    </row>
    <row r="40" spans="1:25" x14ac:dyDescent="0.25">
      <c r="A40">
        <v>2500</v>
      </c>
      <c r="B40" s="2">
        <f t="shared" si="0"/>
        <v>15707.963267948966</v>
      </c>
      <c r="C40">
        <f t="shared" si="1"/>
        <v>1.0000037963901003</v>
      </c>
      <c r="D40" s="6">
        <f t="shared" si="2"/>
        <v>3.2974962841253151E-5</v>
      </c>
      <c r="G40">
        <f t="shared" si="3"/>
        <v>2500</v>
      </c>
      <c r="H40" s="2">
        <f t="shared" si="4"/>
        <v>15707.963267948966</v>
      </c>
      <c r="I40">
        <f t="shared" si="5"/>
        <v>0.97151155922068544</v>
      </c>
      <c r="J40" s="6">
        <f t="shared" si="6"/>
        <v>-0.25104055437931866</v>
      </c>
      <c r="M40">
        <f t="shared" si="7"/>
        <v>2500</v>
      </c>
      <c r="N40" s="2">
        <f t="shared" si="8"/>
        <v>15707.963267948966</v>
      </c>
      <c r="O40">
        <f t="shared" si="9"/>
        <v>1.0022323214670845</v>
      </c>
      <c r="P40" s="6">
        <f t="shared" si="10"/>
        <v>1.9368088034483855E-2</v>
      </c>
      <c r="S40">
        <f t="shared" si="11"/>
        <v>2500</v>
      </c>
      <c r="T40" s="2">
        <f t="shared" si="12"/>
        <v>15707.963267948966</v>
      </c>
      <c r="U40">
        <f t="shared" si="13"/>
        <v>0.81747806234911657</v>
      </c>
      <c r="V40" s="6">
        <f t="shared" si="14"/>
        <v>-1.7504778627372817</v>
      </c>
      <c r="Y40" s="6">
        <f t="shared" si="15"/>
        <v>-1.9821173541192751</v>
      </c>
    </row>
    <row r="41" spans="1:25" x14ac:dyDescent="0.25">
      <c r="A41">
        <v>3150</v>
      </c>
      <c r="B41" s="2">
        <f t="shared" si="0"/>
        <v>19792.033717615697</v>
      </c>
      <c r="C41">
        <f t="shared" si="1"/>
        <v>1.0000014685442096</v>
      </c>
      <c r="D41" s="6">
        <f t="shared" si="2"/>
        <v>1.2755603566869536E-5</v>
      </c>
      <c r="G41">
        <f t="shared" si="3"/>
        <v>3150</v>
      </c>
      <c r="H41" s="2">
        <f t="shared" si="4"/>
        <v>19792.033717615697</v>
      </c>
      <c r="I41">
        <f t="shared" si="5"/>
        <v>0.93969384238680831</v>
      </c>
      <c r="J41" s="6">
        <f t="shared" si="6"/>
        <v>-0.5402723794875246</v>
      </c>
      <c r="M41">
        <f t="shared" si="7"/>
        <v>3150</v>
      </c>
      <c r="N41" s="2">
        <f t="shared" si="8"/>
        <v>19792.033717615697</v>
      </c>
      <c r="O41">
        <f t="shared" si="9"/>
        <v>1.0013876002563877</v>
      </c>
      <c r="P41" s="6">
        <f t="shared" si="10"/>
        <v>1.204418836049111E-2</v>
      </c>
      <c r="S41">
        <f t="shared" si="11"/>
        <v>3150</v>
      </c>
      <c r="T41" s="2">
        <f t="shared" si="12"/>
        <v>19792.033717615697</v>
      </c>
      <c r="U41">
        <f t="shared" si="13"/>
        <v>0.79618646840073937</v>
      </c>
      <c r="V41" s="6">
        <f t="shared" si="14"/>
        <v>-1.9797041549537322</v>
      </c>
      <c r="Y41" s="6">
        <f t="shared" si="15"/>
        <v>-2.5079195904771989</v>
      </c>
    </row>
    <row r="42" spans="1:25" x14ac:dyDescent="0.25">
      <c r="A42">
        <v>4000</v>
      </c>
      <c r="B42" s="2">
        <f t="shared" si="0"/>
        <v>25132.741228718343</v>
      </c>
      <c r="C42">
        <f t="shared" si="1"/>
        <v>1.0000005413347812</v>
      </c>
      <c r="D42" s="6">
        <f t="shared" si="2"/>
        <v>4.701972894281155E-6</v>
      </c>
      <c r="G42">
        <f t="shared" si="3"/>
        <v>4000</v>
      </c>
      <c r="H42" s="2">
        <f t="shared" si="4"/>
        <v>25132.741228718343</v>
      </c>
      <c r="I42">
        <f t="shared" si="5"/>
        <v>0.89125093813374345</v>
      </c>
      <c r="J42" s="6">
        <f t="shared" si="6"/>
        <v>-1.00000000000002</v>
      </c>
      <c r="M42">
        <f t="shared" si="7"/>
        <v>4000</v>
      </c>
      <c r="N42" s="2">
        <f t="shared" si="8"/>
        <v>25132.741228718343</v>
      </c>
      <c r="O42">
        <f t="shared" si="9"/>
        <v>1.0008421550423556</v>
      </c>
      <c r="P42" s="6">
        <f t="shared" si="10"/>
        <v>7.3117873587046738E-3</v>
      </c>
      <c r="S42">
        <f t="shared" si="11"/>
        <v>4000</v>
      </c>
      <c r="T42" s="2">
        <f t="shared" si="12"/>
        <v>25132.741228718343</v>
      </c>
      <c r="U42">
        <f t="shared" si="13"/>
        <v>0.84551410285930151</v>
      </c>
      <c r="V42" s="6">
        <f t="shared" si="14"/>
        <v>-1.4575828827229254</v>
      </c>
      <c r="Y42" s="6">
        <f t="shared" si="15"/>
        <v>-2.4502663933913462</v>
      </c>
    </row>
    <row r="43" spans="1:25" x14ac:dyDescent="0.25">
      <c r="A43">
        <v>5000</v>
      </c>
      <c r="B43" s="2">
        <f t="shared" si="0"/>
        <v>31415.926535897932</v>
      </c>
      <c r="C43">
        <f t="shared" si="1"/>
        <v>1.0000002079861416</v>
      </c>
      <c r="D43" s="6">
        <f t="shared" si="2"/>
        <v>1.8065444846867917E-6</v>
      </c>
      <c r="G43">
        <f t="shared" si="3"/>
        <v>5000</v>
      </c>
      <c r="H43" s="2">
        <f t="shared" si="4"/>
        <v>31415.926535897932</v>
      </c>
      <c r="I43">
        <f t="shared" si="5"/>
        <v>0.84690587497985992</v>
      </c>
      <c r="J43" s="6">
        <f t="shared" si="6"/>
        <v>-1.4432970885064875</v>
      </c>
      <c r="M43">
        <f t="shared" si="7"/>
        <v>5000</v>
      </c>
      <c r="N43" s="2">
        <f t="shared" si="8"/>
        <v>31415.926535897932</v>
      </c>
      <c r="O43">
        <f t="shared" si="9"/>
        <v>1.0005218927724802</v>
      </c>
      <c r="P43" s="6">
        <f t="shared" si="10"/>
        <v>4.5319205392162264E-3</v>
      </c>
      <c r="S43">
        <f t="shared" si="11"/>
        <v>5000</v>
      </c>
      <c r="T43" s="2">
        <f t="shared" si="12"/>
        <v>31415.926535897932</v>
      </c>
      <c r="U43">
        <f t="shared" si="13"/>
        <v>0.90385447863722845</v>
      </c>
      <c r="V43" s="6">
        <f t="shared" si="14"/>
        <v>-0.87802971377005545</v>
      </c>
      <c r="Y43" s="6">
        <f t="shared" si="15"/>
        <v>-2.3167930751928418</v>
      </c>
    </row>
    <row r="44" spans="1:25" x14ac:dyDescent="0.25">
      <c r="A44">
        <v>6300</v>
      </c>
      <c r="B44" s="2">
        <f t="shared" si="0"/>
        <v>39584.067435231394</v>
      </c>
      <c r="C44">
        <f t="shared" si="1"/>
        <v>1.0000000741014452</v>
      </c>
      <c r="D44" s="6">
        <f t="shared" si="2"/>
        <v>6.4363695119975024E-7</v>
      </c>
      <c r="G44">
        <f t="shared" si="3"/>
        <v>6300</v>
      </c>
      <c r="H44" s="2">
        <f t="shared" si="4"/>
        <v>39584.067435231394</v>
      </c>
      <c r="I44">
        <f t="shared" si="5"/>
        <v>0.81679198635430073</v>
      </c>
      <c r="J44" s="6">
        <f t="shared" si="6"/>
        <v>-1.7577706363264445</v>
      </c>
      <c r="M44">
        <f t="shared" si="7"/>
        <v>6300</v>
      </c>
      <c r="N44" s="2">
        <f t="shared" si="8"/>
        <v>39584.067435231394</v>
      </c>
      <c r="O44">
        <f t="shared" si="9"/>
        <v>1.0003114691194366</v>
      </c>
      <c r="P44" s="6">
        <f t="shared" si="10"/>
        <v>2.7049651623974784E-3</v>
      </c>
      <c r="S44">
        <f t="shared" si="11"/>
        <v>6300</v>
      </c>
      <c r="T44" s="2">
        <f t="shared" si="12"/>
        <v>39584.067435231394</v>
      </c>
      <c r="U44">
        <f t="shared" si="13"/>
        <v>0.94555119666390686</v>
      </c>
      <c r="V44" s="6">
        <f t="shared" si="14"/>
        <v>-0.48629902804087954</v>
      </c>
      <c r="Y44" s="6">
        <f t="shared" si="15"/>
        <v>-2.2413640555679755</v>
      </c>
    </row>
    <row r="45" spans="1:25" x14ac:dyDescent="0.25">
      <c r="A45">
        <v>8000</v>
      </c>
      <c r="B45" s="2">
        <f t="shared" si="0"/>
        <v>50265.482457436687</v>
      </c>
      <c r="C45">
        <f t="shared" si="1"/>
        <v>1.0000000236321616</v>
      </c>
      <c r="D45" s="6">
        <f t="shared" si="2"/>
        <v>2.0526634480217274E-7</v>
      </c>
      <c r="G45">
        <f t="shared" si="3"/>
        <v>8000</v>
      </c>
      <c r="H45" s="2">
        <f t="shared" si="4"/>
        <v>50265.482457436687</v>
      </c>
      <c r="I45">
        <f t="shared" si="5"/>
        <v>0.80207582065013427</v>
      </c>
      <c r="J45" s="6">
        <f t="shared" si="6"/>
        <v>-1.9156915137794521</v>
      </c>
      <c r="M45">
        <f t="shared" si="7"/>
        <v>8000</v>
      </c>
      <c r="N45" s="2">
        <f t="shared" si="8"/>
        <v>50265.482457436687</v>
      </c>
      <c r="O45">
        <f t="shared" si="9"/>
        <v>1.0001758786602115</v>
      </c>
      <c r="P45" s="6">
        <f t="shared" si="10"/>
        <v>1.5275283064092528E-3</v>
      </c>
      <c r="S45">
        <f t="shared" si="11"/>
        <v>8000</v>
      </c>
      <c r="T45" s="2">
        <f t="shared" si="12"/>
        <v>50265.482457436687</v>
      </c>
      <c r="U45">
        <f t="shared" si="13"/>
        <v>0.97087005005179206</v>
      </c>
      <c r="V45" s="6">
        <f t="shared" si="14"/>
        <v>-0.25677792135068184</v>
      </c>
      <c r="Y45" s="6">
        <f t="shared" si="15"/>
        <v>-2.1709417015573798</v>
      </c>
    </row>
    <row r="46" spans="1:25" x14ac:dyDescent="0.25">
      <c r="A46">
        <v>10000</v>
      </c>
      <c r="B46" s="2">
        <f t="shared" si="0"/>
        <v>62831.853071795864</v>
      </c>
      <c r="C46">
        <f t="shared" si="1"/>
        <v>1.0000000071627737</v>
      </c>
      <c r="D46" s="6">
        <f t="shared" si="2"/>
        <v>6.2215061702892941E-8</v>
      </c>
      <c r="G46">
        <f t="shared" si="3"/>
        <v>10000</v>
      </c>
      <c r="H46" s="2">
        <f t="shared" si="4"/>
        <v>62831.853071795864</v>
      </c>
      <c r="I46">
        <f t="shared" si="5"/>
        <v>0.79674070462575475</v>
      </c>
      <c r="J46" s="6">
        <f t="shared" si="6"/>
        <v>-1.9736598925923636</v>
      </c>
      <c r="M46">
        <f t="shared" si="7"/>
        <v>10000</v>
      </c>
      <c r="N46" s="2">
        <f t="shared" si="8"/>
        <v>62831.853071795864</v>
      </c>
      <c r="O46">
        <f t="shared" si="9"/>
        <v>1.0000968230098459</v>
      </c>
      <c r="P46" s="6">
        <f t="shared" si="10"/>
        <v>8.4095326679071969E-4</v>
      </c>
      <c r="S46">
        <f t="shared" si="11"/>
        <v>10000</v>
      </c>
      <c r="T46" s="2">
        <f t="shared" si="12"/>
        <v>62831.853071795864</v>
      </c>
      <c r="U46">
        <f t="shared" si="13"/>
        <v>0.98455650977249298</v>
      </c>
      <c r="V46" s="6">
        <f t="shared" si="14"/>
        <v>-0.13518703941418578</v>
      </c>
      <c r="Y46" s="6">
        <f t="shared" si="15"/>
        <v>-2.1080059165246969</v>
      </c>
    </row>
    <row r="47" spans="1:25" x14ac:dyDescent="0.25">
      <c r="A47">
        <v>12500</v>
      </c>
      <c r="B47" s="2">
        <f t="shared" si="0"/>
        <v>78539.816339744822</v>
      </c>
      <c r="C47">
        <f t="shared" si="1"/>
        <v>1.0000000017088058</v>
      </c>
      <c r="D47" s="6">
        <f t="shared" si="2"/>
        <v>1.4842498262456638E-8</v>
      </c>
      <c r="G47">
        <f t="shared" si="3"/>
        <v>12500</v>
      </c>
      <c r="H47" s="2">
        <f t="shared" si="4"/>
        <v>78539.816339744822</v>
      </c>
      <c r="I47">
        <f t="shared" si="5"/>
        <v>0.79490903487414244</v>
      </c>
      <c r="J47" s="6">
        <f t="shared" si="6"/>
        <v>-1.9936513366196964</v>
      </c>
      <c r="M47">
        <f t="shared" si="7"/>
        <v>12500</v>
      </c>
      <c r="N47" s="2">
        <f t="shared" si="8"/>
        <v>78539.816339744822</v>
      </c>
      <c r="O47">
        <f t="shared" si="9"/>
        <v>1.0000472900297996</v>
      </c>
      <c r="P47" s="6">
        <f t="shared" si="10"/>
        <v>4.1074626779540675E-4</v>
      </c>
      <c r="S47">
        <f t="shared" si="11"/>
        <v>12500</v>
      </c>
      <c r="T47" s="2">
        <f t="shared" si="12"/>
        <v>78539.816339744822</v>
      </c>
      <c r="U47">
        <f t="shared" si="13"/>
        <v>0.99264805420091506</v>
      </c>
      <c r="V47" s="6">
        <f t="shared" si="14"/>
        <v>-6.4094087727970206E-2</v>
      </c>
      <c r="Y47" s="6">
        <f t="shared" si="15"/>
        <v>-2.057334663237373</v>
      </c>
    </row>
    <row r="48" spans="1:25" x14ac:dyDescent="0.25">
      <c r="A48">
        <v>16000</v>
      </c>
      <c r="B48" s="2">
        <f t="shared" si="0"/>
        <v>100530.96491487337</v>
      </c>
      <c r="C48">
        <f t="shared" si="1"/>
        <v>1.0000000001781679</v>
      </c>
      <c r="D48" s="6">
        <f t="shared" si="2"/>
        <v>1.5475469322220539E-9</v>
      </c>
      <c r="G48">
        <f t="shared" si="3"/>
        <v>16000</v>
      </c>
      <c r="H48" s="2">
        <f t="shared" si="4"/>
        <v>100530.96491487337</v>
      </c>
      <c r="I48">
        <f t="shared" si="5"/>
        <v>0.79438894743242039</v>
      </c>
      <c r="J48" s="6">
        <f t="shared" si="6"/>
        <v>-1.9993361387555921</v>
      </c>
      <c r="M48">
        <f t="shared" si="7"/>
        <v>16000</v>
      </c>
      <c r="N48" s="2">
        <f t="shared" si="8"/>
        <v>100530.96491487337</v>
      </c>
      <c r="O48">
        <f t="shared" si="9"/>
        <v>1.0000152696267237</v>
      </c>
      <c r="P48" s="6">
        <f t="shared" si="10"/>
        <v>1.326292799393972E-4</v>
      </c>
      <c r="S48">
        <f t="shared" si="11"/>
        <v>16000</v>
      </c>
      <c r="T48" s="2">
        <f t="shared" si="12"/>
        <v>100530.96491487337</v>
      </c>
      <c r="U48">
        <f t="shared" si="13"/>
        <v>0.9976669020150235</v>
      </c>
      <c r="V48" s="6">
        <f t="shared" si="14"/>
        <v>-2.0288708598829905E-2</v>
      </c>
      <c r="Y48" s="6">
        <f t="shared" si="15"/>
        <v>-2.0194922165269356</v>
      </c>
    </row>
    <row r="49" spans="1:25" x14ac:dyDescent="0.25">
      <c r="A49">
        <v>20000</v>
      </c>
      <c r="B49" s="2">
        <f t="shared" si="0"/>
        <v>125663.70614359173</v>
      </c>
      <c r="C49">
        <f t="shared" si="1"/>
        <v>1.0000000000018656</v>
      </c>
      <c r="D49" s="6">
        <f t="shared" si="2"/>
        <v>1.6204558747946317E-11</v>
      </c>
      <c r="G49">
        <f t="shared" si="3"/>
        <v>20000</v>
      </c>
      <c r="H49" s="2">
        <f t="shared" si="4"/>
        <v>125663.70614359173</v>
      </c>
      <c r="I49">
        <f t="shared" si="5"/>
        <v>0.79432887054130008</v>
      </c>
      <c r="J49" s="6">
        <f t="shared" si="6"/>
        <v>-1.9999930474154111</v>
      </c>
      <c r="M49">
        <f t="shared" si="7"/>
        <v>20000</v>
      </c>
      <c r="N49" s="2">
        <f t="shared" si="8"/>
        <v>125663.70614359173</v>
      </c>
      <c r="O49">
        <f t="shared" si="9"/>
        <v>1.0000015623784688</v>
      </c>
      <c r="P49" s="6">
        <f t="shared" si="10"/>
        <v>1.3570636351847663E-5</v>
      </c>
      <c r="S49">
        <f t="shared" si="11"/>
        <v>20000</v>
      </c>
      <c r="T49" s="2">
        <f t="shared" si="12"/>
        <v>125663.70614359173</v>
      </c>
      <c r="U49">
        <f t="shared" si="13"/>
        <v>0.9997630845671126</v>
      </c>
      <c r="V49" s="6">
        <f t="shared" si="14"/>
        <v>-2.0580651069347475E-3</v>
      </c>
      <c r="Y49" s="6">
        <f t="shared" si="15"/>
        <v>-2.0020375418697895</v>
      </c>
    </row>
    <row r="52" spans="1:25" x14ac:dyDescent="0.25">
      <c r="A52" s="7"/>
      <c r="B52" s="8"/>
      <c r="C52" s="8"/>
      <c r="D52" s="7"/>
      <c r="E52" s="8"/>
    </row>
    <row r="53" spans="1:25" x14ac:dyDescent="0.25">
      <c r="A53" s="7"/>
      <c r="B53" s="8"/>
      <c r="C53" s="8"/>
      <c r="D53" s="7"/>
      <c r="E53" s="8"/>
    </row>
    <row r="54" spans="1:25" x14ac:dyDescent="0.25">
      <c r="A54" s="7"/>
      <c r="B54" s="8"/>
      <c r="C54" s="8"/>
      <c r="D54" s="7"/>
      <c r="E54" s="8"/>
    </row>
  </sheetData>
  <mergeCells count="4">
    <mergeCell ref="G11:K11"/>
    <mergeCell ref="A11:E11"/>
    <mergeCell ref="M11:Q11"/>
    <mergeCell ref="S11:W11"/>
  </mergeCells>
  <phoneticPr fontId="0" type="noConversion"/>
  <conditionalFormatting sqref="C5 I5 O5 U5">
    <cfRule type="cellIs" dxfId="0" priority="1" stopIfTrue="1" operator="notEqual">
      <formula>1</formula>
    </cfRule>
  </conditionalFormatting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SoX equalizer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SoX equalizer simulator</dc:title>
  <dc:creator>Marco Bandiera</dc:creator>
  <cp:lastModifiedBy>Marco</cp:lastModifiedBy>
  <dcterms:created xsi:type="dcterms:W3CDTF">2012-11-29T01:05:42Z</dcterms:created>
  <dcterms:modified xsi:type="dcterms:W3CDTF">2019-03-06T16:14:58Z</dcterms:modified>
</cp:coreProperties>
</file>